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45" windowWidth="15480" windowHeight="8160"/>
  </bookViews>
  <sheets>
    <sheet name="紹介文入力シート" sheetId="1" r:id="rId1"/>
    <sheet name="印字シート" sheetId="2" r:id="rId2"/>
  </sheets>
  <definedNames>
    <definedName name="_xlnm.Print_Area" localSheetId="1">印字シート!$B$1:$U$44</definedName>
    <definedName name="_xlnm.Print_Area" localSheetId="0">紹介文入力シート!$A$1:$AJ$54</definedName>
  </definedNames>
  <calcPr calcId="145621" concurrentCalc="0"/>
</workbook>
</file>

<file path=xl/calcChain.xml><?xml version="1.0" encoding="utf-8"?>
<calcChain xmlns="http://schemas.openxmlformats.org/spreadsheetml/2006/main">
  <c r="U46" i="2" l="1"/>
  <c r="T46" i="2"/>
  <c r="S46" i="2"/>
  <c r="R46" i="2"/>
  <c r="Q46" i="2"/>
  <c r="P46" i="2"/>
  <c r="O46" i="2"/>
  <c r="N46" i="2"/>
  <c r="M46" i="2"/>
  <c r="L46" i="2"/>
  <c r="K46" i="2"/>
  <c r="J46" i="2"/>
  <c r="I46" i="2"/>
  <c r="H46" i="2"/>
  <c r="G46" i="2"/>
  <c r="F46" i="2"/>
  <c r="E46" i="2"/>
  <c r="D46" i="2"/>
  <c r="C46" i="2"/>
  <c r="B46" i="2"/>
  <c r="U44" i="2"/>
  <c r="T44" i="2"/>
  <c r="S44" i="2"/>
  <c r="R44" i="2"/>
  <c r="Q44" i="2"/>
  <c r="P44" i="2"/>
  <c r="O44" i="2"/>
  <c r="N44" i="2"/>
  <c r="M44" i="2"/>
  <c r="L44" i="2"/>
  <c r="K44" i="2"/>
  <c r="J44" i="2"/>
  <c r="I44" i="2"/>
  <c r="H44" i="2"/>
  <c r="G44" i="2"/>
  <c r="F44" i="2"/>
  <c r="E44" i="2"/>
  <c r="D44" i="2"/>
  <c r="C44" i="2"/>
  <c r="B44" i="2"/>
  <c r="U42" i="2"/>
  <c r="T42" i="2"/>
  <c r="S42" i="2"/>
  <c r="R42" i="2"/>
  <c r="Q42" i="2"/>
  <c r="P42" i="2"/>
  <c r="O42" i="2"/>
  <c r="N42" i="2"/>
  <c r="M42" i="2"/>
  <c r="L42" i="2"/>
  <c r="K42" i="2"/>
  <c r="J42" i="2"/>
  <c r="I42" i="2"/>
  <c r="H42" i="2"/>
  <c r="G42" i="2"/>
  <c r="F42" i="2"/>
  <c r="E42" i="2"/>
  <c r="D42" i="2"/>
  <c r="C42" i="2"/>
  <c r="B42" i="2"/>
  <c r="U40" i="2"/>
  <c r="T40" i="2"/>
  <c r="S40" i="2"/>
  <c r="R40" i="2"/>
  <c r="Q40" i="2"/>
  <c r="P40" i="2"/>
  <c r="O40" i="2"/>
  <c r="N40" i="2"/>
  <c r="M40" i="2"/>
  <c r="L40" i="2"/>
  <c r="K40" i="2"/>
  <c r="J40" i="2"/>
  <c r="I40" i="2"/>
  <c r="H40" i="2"/>
  <c r="G40" i="2"/>
  <c r="F40" i="2"/>
  <c r="E40" i="2"/>
  <c r="D40" i="2"/>
  <c r="C40" i="2"/>
  <c r="B40" i="2"/>
  <c r="U38" i="2"/>
  <c r="T38" i="2"/>
  <c r="S38" i="2"/>
  <c r="R38" i="2"/>
  <c r="Q38" i="2"/>
  <c r="P38" i="2"/>
  <c r="O38" i="2"/>
  <c r="N38" i="2"/>
  <c r="M38" i="2"/>
  <c r="L38" i="2"/>
  <c r="K38" i="2"/>
  <c r="J38" i="2"/>
  <c r="I38" i="2"/>
  <c r="H38" i="2"/>
  <c r="G38" i="2"/>
  <c r="F38" i="2"/>
  <c r="E38" i="2"/>
  <c r="D38" i="2"/>
  <c r="C38" i="2"/>
  <c r="B38" i="2"/>
  <c r="U36" i="2"/>
  <c r="T36" i="2"/>
  <c r="S36" i="2"/>
  <c r="R36" i="2"/>
  <c r="Q36" i="2"/>
  <c r="P36" i="2"/>
  <c r="O36" i="2"/>
  <c r="N36" i="2"/>
  <c r="M36" i="2"/>
  <c r="L36" i="2"/>
  <c r="K36" i="2"/>
  <c r="J36" i="2"/>
  <c r="I36" i="2"/>
  <c r="H36" i="2"/>
  <c r="G36" i="2"/>
  <c r="F36" i="2"/>
  <c r="E36" i="2"/>
  <c r="D36" i="2"/>
  <c r="C36" i="2"/>
  <c r="B36" i="2"/>
  <c r="U34" i="2"/>
  <c r="T34" i="2"/>
  <c r="S34" i="2"/>
  <c r="R34" i="2"/>
  <c r="Q34" i="2"/>
  <c r="P34" i="2"/>
  <c r="O34" i="2"/>
  <c r="N34" i="2"/>
  <c r="M34" i="2"/>
  <c r="L34" i="2"/>
  <c r="K34" i="2"/>
  <c r="J34" i="2"/>
  <c r="I34" i="2"/>
  <c r="H34" i="2"/>
  <c r="G34" i="2"/>
  <c r="F34" i="2"/>
  <c r="E34" i="2"/>
  <c r="D34" i="2"/>
  <c r="C34" i="2"/>
  <c r="B34" i="2"/>
  <c r="U32" i="2"/>
  <c r="T32" i="2"/>
  <c r="S32" i="2"/>
  <c r="R32" i="2"/>
  <c r="Q32" i="2"/>
  <c r="P32" i="2"/>
  <c r="O32" i="2"/>
  <c r="N32" i="2"/>
  <c r="M32" i="2"/>
  <c r="L32" i="2"/>
  <c r="K32" i="2"/>
  <c r="J32" i="2"/>
  <c r="I32" i="2"/>
  <c r="H32" i="2"/>
  <c r="G32" i="2"/>
  <c r="F32" i="2"/>
  <c r="E32" i="2"/>
  <c r="D32" i="2"/>
  <c r="C32" i="2"/>
  <c r="B32" i="2"/>
  <c r="U30" i="2"/>
  <c r="T30" i="2"/>
  <c r="S30" i="2"/>
  <c r="R30" i="2"/>
  <c r="Q30" i="2"/>
  <c r="P30" i="2"/>
  <c r="O30" i="2"/>
  <c r="N30" i="2"/>
  <c r="M30" i="2"/>
  <c r="L30" i="2"/>
  <c r="K30" i="2"/>
  <c r="J30" i="2"/>
  <c r="I30" i="2"/>
  <c r="H30" i="2"/>
  <c r="G30" i="2"/>
  <c r="F30" i="2"/>
  <c r="E30" i="2"/>
  <c r="D30" i="2"/>
  <c r="C30" i="2"/>
  <c r="B30" i="2"/>
  <c r="U28" i="2"/>
  <c r="T28" i="2"/>
  <c r="S28" i="2"/>
  <c r="R28" i="2"/>
  <c r="Q28" i="2"/>
  <c r="P28" i="2"/>
  <c r="O28" i="2"/>
  <c r="N28" i="2"/>
  <c r="M28" i="2"/>
  <c r="L28" i="2"/>
  <c r="K28" i="2"/>
  <c r="J28" i="2"/>
  <c r="I28" i="2"/>
  <c r="H28" i="2"/>
  <c r="G28" i="2"/>
  <c r="F28" i="2"/>
  <c r="E28" i="2"/>
  <c r="D28" i="2"/>
  <c r="C28" i="2"/>
  <c r="B28" i="2"/>
  <c r="U26" i="2"/>
  <c r="T26" i="2"/>
  <c r="S26" i="2"/>
  <c r="R26" i="2"/>
  <c r="Q26" i="2"/>
  <c r="P26" i="2"/>
  <c r="O26" i="2"/>
  <c r="N26" i="2"/>
  <c r="M26" i="2"/>
  <c r="L26" i="2"/>
  <c r="K26" i="2"/>
  <c r="J26" i="2"/>
  <c r="I26" i="2"/>
  <c r="H26" i="2"/>
  <c r="G26" i="2"/>
  <c r="F26" i="2"/>
  <c r="E26" i="2"/>
  <c r="D26" i="2"/>
  <c r="C26" i="2"/>
  <c r="B26" i="2"/>
  <c r="D22" i="2"/>
  <c r="D21" i="2"/>
  <c r="N22" i="2"/>
  <c r="N21" i="2"/>
  <c r="D20" i="2"/>
  <c r="D19" i="2"/>
  <c r="N18" i="2"/>
  <c r="N17" i="2"/>
  <c r="D18" i="2"/>
  <c r="D17" i="2"/>
  <c r="D16" i="2"/>
  <c r="D15" i="2"/>
  <c r="D6" i="2"/>
  <c r="N6" i="2"/>
  <c r="D7" i="2"/>
  <c r="D8" i="2"/>
  <c r="D9" i="2"/>
  <c r="D10" i="2"/>
  <c r="D11" i="2"/>
  <c r="L11" i="2"/>
  <c r="L13" i="2"/>
  <c r="F14" i="2"/>
  <c r="D13" i="2"/>
  <c r="D12" i="2"/>
  <c r="M5" i="2"/>
  <c r="AF34" i="1"/>
</calcChain>
</file>

<file path=xl/sharedStrings.xml><?xml version="1.0" encoding="utf-8"?>
<sst xmlns="http://schemas.openxmlformats.org/spreadsheetml/2006/main" count="89" uniqueCount="59">
  <si>
    <t>字数→</t>
    <rPh sb="0" eb="2">
      <t>じすう</t>
    </rPh>
    <phoneticPr fontId="1" type="Hiragana" alignment="distributed"/>
  </si>
  <si>
    <t>↓200字以内で</t>
    <rPh sb="4" eb="5">
      <t>じ</t>
    </rPh>
    <rPh sb="5" eb="7">
      <t>いない</t>
    </rPh>
    <phoneticPr fontId="1" type="Hiragana" alignment="distributed"/>
  </si>
  <si>
    <t>府県名</t>
    <rPh sb="0" eb="2">
      <t>フケン</t>
    </rPh>
    <rPh sb="2" eb="3">
      <t>メイ</t>
    </rPh>
    <phoneticPr fontId="1"/>
  </si>
  <si>
    <t>（注意）</t>
    <rPh sb="1" eb="3">
      <t>ちゅうい</t>
    </rPh>
    <phoneticPr fontId="1" type="Hiragana" alignment="distributed"/>
  </si>
  <si>
    <t>←ふりがな入力欄</t>
    <rPh sb="5" eb="7">
      <t>ニュウリョク</t>
    </rPh>
    <rPh sb="7" eb="8">
      <t>ラン</t>
    </rPh>
    <phoneticPr fontId="1"/>
  </si>
  <si>
    <t>大阪府</t>
    <rPh sb="0" eb="3">
      <t>おおさかふ</t>
    </rPh>
    <phoneticPr fontId="1" type="Hiragana" alignment="distributed"/>
  </si>
  <si>
    <t>徳島県</t>
    <rPh sb="0" eb="3">
      <t>とくしまけん</t>
    </rPh>
    <phoneticPr fontId="1" type="Hiragana" alignment="distributed"/>
  </si>
  <si>
    <t>京都府</t>
    <rPh sb="0" eb="3">
      <t>きょうとふ</t>
    </rPh>
    <phoneticPr fontId="1" type="Hiragana" alignment="distributed"/>
  </si>
  <si>
    <t>奈良県</t>
    <rPh sb="0" eb="3">
      <t>ならけん</t>
    </rPh>
    <phoneticPr fontId="1" type="Hiragana" alignment="distributed"/>
  </si>
  <si>
    <t>滋賀県</t>
    <rPh sb="0" eb="3">
      <t>しがけん</t>
    </rPh>
    <phoneticPr fontId="1" type="Hiragana" alignment="distributed"/>
  </si>
  <si>
    <t>和歌山県</t>
    <rPh sb="0" eb="4">
      <t>わかやまけん</t>
    </rPh>
    <phoneticPr fontId="1" type="Hiragana" alignment="distributed"/>
  </si>
  <si>
    <t>三重県</t>
    <rPh sb="0" eb="3">
      <t>みえけん</t>
    </rPh>
    <phoneticPr fontId="1" type="Hiragana" alignment="distributed"/>
  </si>
  <si>
    <t>福井県</t>
    <rPh sb="0" eb="3">
      <t>ふくいけん</t>
    </rPh>
    <phoneticPr fontId="1" type="Hiragana" alignment="distributed"/>
  </si>
  <si>
    <t>鳥取県</t>
    <rPh sb="0" eb="3">
      <t>とっとりけん</t>
    </rPh>
    <phoneticPr fontId="1" type="Hiragana" alignment="distributed"/>
  </si>
  <si>
    <t>兵庫県</t>
    <rPh sb="0" eb="3">
      <t>ひょうごけん</t>
    </rPh>
    <phoneticPr fontId="1" type="Hiragana" alignment="distributed"/>
  </si>
  <si>
    <t>※ Nｏ．</t>
  </si>
  <si>
    <t>第３６回近畿高等学校総合文化祭兵庫大会</t>
    <rPh sb="0" eb="1">
      <t>だい</t>
    </rPh>
    <rPh sb="3" eb="4">
      <t>かい</t>
    </rPh>
    <rPh sb="4" eb="6">
      <t>きんき</t>
    </rPh>
    <rPh sb="6" eb="8">
      <t>こうとう</t>
    </rPh>
    <rPh sb="8" eb="10">
      <t>がっこう</t>
    </rPh>
    <rPh sb="10" eb="12">
      <t>そうごう</t>
    </rPh>
    <rPh sb="12" eb="15">
      <t>ぶんかさい</t>
    </rPh>
    <rPh sb="15" eb="17">
      <t>ひょうご</t>
    </rPh>
    <rPh sb="17" eb="19">
      <t>たいかい</t>
    </rPh>
    <phoneticPr fontId="1" type="Hiragana" alignment="distributed"/>
  </si>
  <si>
    <t>府県名</t>
    <rPh sb="0" eb="2">
      <t>ふけん</t>
    </rPh>
    <rPh sb="2" eb="3">
      <t>めい</t>
    </rPh>
    <phoneticPr fontId="1" type="Hiragana" alignment="distributed"/>
  </si>
  <si>
    <t>ふりがな</t>
    <phoneticPr fontId="14"/>
  </si>
  <si>
    <t>学校名</t>
    <rPh sb="0" eb="3">
      <t>ガッコウメイ</t>
    </rPh>
    <phoneticPr fontId="14"/>
  </si>
  <si>
    <t>学校所在地</t>
    <rPh sb="0" eb="2">
      <t>ガッコウ</t>
    </rPh>
    <rPh sb="2" eb="5">
      <t>ショザイチ</t>
    </rPh>
    <phoneticPr fontId="14"/>
  </si>
  <si>
    <t>〒</t>
    <phoneticPr fontId="14"/>
  </si>
  <si>
    <t>－</t>
    <phoneticPr fontId="14"/>
  </si>
  <si>
    <t>TEL</t>
    <phoneticPr fontId="14"/>
  </si>
  <si>
    <t>FAX</t>
    <phoneticPr fontId="14"/>
  </si>
  <si>
    <t>緊急時連絡先(携帯電話等)</t>
    <rPh sb="0" eb="2">
      <t>キンキュウ</t>
    </rPh>
    <rPh sb="2" eb="3">
      <t>ジ</t>
    </rPh>
    <rPh sb="3" eb="6">
      <t>レンラクサキ</t>
    </rPh>
    <rPh sb="7" eb="9">
      <t>ケイタイ</t>
    </rPh>
    <rPh sb="9" eb="11">
      <t>デンワ</t>
    </rPh>
    <rPh sb="11" eb="12">
      <t>ナド</t>
    </rPh>
    <phoneticPr fontId="14"/>
  </si>
  <si>
    <t>E-mail</t>
    <phoneticPr fontId="14"/>
  </si>
  <si>
    <t>←リストから選択してください。</t>
    <rPh sb="6" eb="8">
      <t>せんたく</t>
    </rPh>
    <phoneticPr fontId="1" type="Hiragana" alignment="distributed"/>
  </si>
  <si>
    <t>合同の場合の団体名</t>
    <rPh sb="0" eb="2">
      <t>ごうどう</t>
    </rPh>
    <rPh sb="3" eb="5">
      <t>ばあい</t>
    </rPh>
    <rPh sb="6" eb="9">
      <t>だんたいめい</t>
    </rPh>
    <phoneticPr fontId="1" type="Hiragana" alignment="distributed"/>
  </si>
  <si>
    <t>※</t>
    <phoneticPr fontId="1" type="Hiragana" alignment="distributed"/>
  </si>
  <si>
    <t>部分に入力してください。</t>
    <rPh sb="0" eb="2">
      <t>ぶぶん</t>
    </rPh>
    <rPh sb="3" eb="5">
      <t>にゅうりょく</t>
    </rPh>
    <phoneticPr fontId="1" type="Hiragana" alignment="distributed"/>
  </si>
  <si>
    <t>８８１５</t>
    <phoneticPr fontId="1" type="Hiragana" alignment="distributed"/>
  </si>
  <si>
    <t>↓記入しないでください</t>
    <rPh sb="1" eb="3">
      <t>キニュウ</t>
    </rPh>
    <phoneticPr fontId="1"/>
  </si>
  <si>
    <t>ふりがな</t>
    <phoneticPr fontId="1"/>
  </si>
  <si>
    <t>学校名</t>
    <rPh sb="0" eb="3">
      <t>ガッコウメイ</t>
    </rPh>
    <phoneticPr fontId="1"/>
  </si>
  <si>
    <t>合同団体</t>
    <rPh sb="0" eb="2">
      <t>ゴウドウ</t>
    </rPh>
    <rPh sb="2" eb="4">
      <t>ダンタイ</t>
    </rPh>
    <phoneticPr fontId="1"/>
  </si>
  <si>
    <t>１　このシートに入力いただくと、印字シートに自動的に反映されます。</t>
    <rPh sb="8" eb="10">
      <t>にゅうりょく</t>
    </rPh>
    <rPh sb="16" eb="18">
      <t>いんじ</t>
    </rPh>
    <rPh sb="22" eb="25">
      <t>じどうてき</t>
    </rPh>
    <rPh sb="26" eb="28">
      <t>はんえい</t>
    </rPh>
    <phoneticPr fontId="1" type="Hiragana" alignment="distributed"/>
  </si>
  <si>
    <t>２　印字シートで、固有名詞にふりがなを入力してください。</t>
    <rPh sb="2" eb="4">
      <t>いんじ</t>
    </rPh>
    <rPh sb="9" eb="11">
      <t>こゆう</t>
    </rPh>
    <rPh sb="11" eb="13">
      <t>めいし</t>
    </rPh>
    <rPh sb="19" eb="21">
      <t>にゅうりょく</t>
    </rPh>
    <phoneticPr fontId="1" type="Hiragana" alignment="distributed"/>
  </si>
  <si>
    <t>３　印字シートを印刷して提出してください。</t>
    <rPh sb="2" eb="4">
      <t>いんじ</t>
    </rPh>
    <rPh sb="8" eb="10">
      <t>いんさつ</t>
    </rPh>
    <rPh sb="12" eb="14">
      <t>ていしゅつ</t>
    </rPh>
    <phoneticPr fontId="1" type="Hiragana" alignment="distributed"/>
  </si>
  <si>
    <t>－</t>
    <phoneticPr fontId="1" type="Hiragana" alignment="distributed"/>
  </si>
  <si>
    <t>（様式３）</t>
    <rPh sb="1" eb="3">
      <t>ヨウシキ</t>
    </rPh>
    <phoneticPr fontId="1"/>
  </si>
  <si>
    <t>※</t>
    <phoneticPr fontId="1" type="Hiragana" alignment="distributed"/>
  </si>
  <si>
    <t>数字は半角で入力してください。</t>
    <rPh sb="0" eb="2">
      <t>すうじ</t>
    </rPh>
    <rPh sb="3" eb="5">
      <t>はんかく</t>
    </rPh>
    <rPh sb="6" eb="8">
      <t>にゅうりょく</t>
    </rPh>
    <phoneticPr fontId="1" type="Hiragana" alignment="distributed"/>
  </si>
  <si>
    <t>記載責任者</t>
    <rPh sb="0" eb="2">
      <t>キサイ</t>
    </rPh>
    <rPh sb="2" eb="5">
      <t>セキニンシャ</t>
    </rPh>
    <phoneticPr fontId="14"/>
  </si>
  <si>
    <t>曲目１</t>
    <rPh sb="0" eb="2">
      <t>きょくもく</t>
    </rPh>
    <phoneticPr fontId="1" type="Hiragana" alignment="distributed"/>
  </si>
  <si>
    <t>曲目２</t>
    <rPh sb="0" eb="2">
      <t>きょくもく</t>
    </rPh>
    <phoneticPr fontId="1" type="Hiragana" alignment="distributed"/>
  </si>
  <si>
    <t>作曲者名</t>
    <rPh sb="0" eb="3">
      <t>さっきょくしゃ</t>
    </rPh>
    <rPh sb="3" eb="4">
      <t>な</t>
    </rPh>
    <phoneticPr fontId="1" type="Hiragana" alignment="distributed"/>
  </si>
  <si>
    <t>編曲者名</t>
    <rPh sb="0" eb="3">
      <t>へんきょくしゃ</t>
    </rPh>
    <rPh sb="3" eb="4">
      <t>な</t>
    </rPh>
    <phoneticPr fontId="1" type="Hiragana" alignment="distributed"/>
  </si>
  <si>
    <t>曲目１</t>
    <rPh sb="0" eb="2">
      <t>キョクモク</t>
    </rPh>
    <phoneticPr fontId="1"/>
  </si>
  <si>
    <t>作曲者名</t>
    <rPh sb="0" eb="3">
      <t>サッキョクシャ</t>
    </rPh>
    <rPh sb="3" eb="4">
      <t>メイ</t>
    </rPh>
    <phoneticPr fontId="1"/>
  </si>
  <si>
    <t>編曲者名</t>
    <rPh sb="0" eb="3">
      <t>ヘンキョクシャ</t>
    </rPh>
    <rPh sb="3" eb="4">
      <t>メイ</t>
    </rPh>
    <phoneticPr fontId="1"/>
  </si>
  <si>
    <t>ふりがな</t>
    <phoneticPr fontId="1"/>
  </si>
  <si>
    <t>曲目２</t>
    <rPh sb="0" eb="2">
      <t>キョクモク</t>
    </rPh>
    <phoneticPr fontId="1"/>
  </si>
  <si>
    <t>４　紹介文は１ステージにつき１枚とします。</t>
    <rPh sb="2" eb="5">
      <t>しょうかいぶん</t>
    </rPh>
    <rPh sb="15" eb="16">
      <t>まい</t>
    </rPh>
    <phoneticPr fontId="1" type="Hiragana" alignment="distributed"/>
  </si>
  <si>
    <t>学校・団体・曲目紹介文</t>
    <rPh sb="0" eb="2">
      <t>ガッコウ</t>
    </rPh>
    <rPh sb="3" eb="5">
      <t>ダンタイ</t>
    </rPh>
    <rPh sb="6" eb="8">
      <t>キョクモク</t>
    </rPh>
    <rPh sb="8" eb="11">
      <t>ショウカイブン</t>
    </rPh>
    <phoneticPr fontId="1"/>
  </si>
  <si>
    <t>（様式３）</t>
    <rPh sb="1" eb="3">
      <t>ようしき</t>
    </rPh>
    <phoneticPr fontId="1" type="Hiragana" alignment="distributed"/>
  </si>
  <si>
    <t>日本音楽部門　学校・団体・曲目紹介文</t>
    <rPh sb="0" eb="2">
      <t>ニホン</t>
    </rPh>
    <rPh sb="2" eb="4">
      <t>オンガク</t>
    </rPh>
    <rPh sb="4" eb="6">
      <t>ブモン</t>
    </rPh>
    <rPh sb="7" eb="9">
      <t>ガッコウ</t>
    </rPh>
    <rPh sb="10" eb="12">
      <t>ダンタイ</t>
    </rPh>
    <rPh sb="13" eb="15">
      <t>キョクモク</t>
    </rPh>
    <rPh sb="15" eb="17">
      <t>ショウカイ</t>
    </rPh>
    <rPh sb="17" eb="18">
      <t>ブン</t>
    </rPh>
    <phoneticPr fontId="1"/>
  </si>
  <si>
    <t>第３６回近畿高等学校総合文化祭（兵庫大会）</t>
    <rPh sb="16" eb="18">
      <t>ヒョウゴ</t>
    </rPh>
    <phoneticPr fontId="1"/>
  </si>
  <si>
    <t>日本音楽部門　学校・団体紹介文入力シート</t>
    <rPh sb="0" eb="2">
      <t>にほん</t>
    </rPh>
    <rPh sb="2" eb="4">
      <t>おんがく</t>
    </rPh>
    <rPh sb="4" eb="6">
      <t>ぶもん</t>
    </rPh>
    <rPh sb="7" eb="9">
      <t>がっこう</t>
    </rPh>
    <rPh sb="10" eb="12">
      <t>だんたい</t>
    </rPh>
    <rPh sb="12" eb="14">
      <t>しょうかい</t>
    </rPh>
    <rPh sb="14" eb="15">
      <t>ぶん</t>
    </rPh>
    <rPh sb="15" eb="17">
      <t>にゅうりょく</t>
    </rPh>
    <phoneticPr fontId="1" type="Hiragana" alignment="distributed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</si>
</sst>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General&quot;字&quot;"/>
  </numFmts>
  <fonts count="1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color indexed="8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8"/>
      <color indexed="8"/>
      <name val="ＭＳ 明朝"/>
      <family val="1"/>
      <charset val="128"/>
    </font>
    <font>
      <sz val="10"/>
      <color rgb="FFFF0000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9"/>
      <color theme="1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10"/>
      <color theme="3" tint="0.79998168889431442"/>
      <name val="ＭＳ 明朝"/>
      <family val="1"/>
      <charset val="128"/>
    </font>
    <font>
      <sz val="11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4659260841701"/>
        <bgColor indexed="64"/>
      </patternFill>
    </fill>
  </fills>
  <borders count="9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medium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thin">
        <color auto="1"/>
      </right>
      <top/>
      <bottom style="dotted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auto="1"/>
      </bottom>
      <diagonal/>
    </border>
    <border>
      <left/>
      <right/>
      <top style="hair">
        <color indexed="64"/>
      </top>
      <bottom style="medium">
        <color auto="1"/>
      </bottom>
      <diagonal/>
    </border>
    <border>
      <left/>
      <right style="thin">
        <color indexed="64"/>
      </right>
      <top style="hair">
        <color indexed="64"/>
      </top>
      <bottom style="medium">
        <color auto="1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17" fillId="0" borderId="0"/>
  </cellStyleXfs>
  <cellXfs count="240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2" fillId="2" borderId="0" xfId="0" applyFont="1" applyFill="1" applyBorder="1">
      <alignment vertical="center"/>
    </xf>
    <xf numFmtId="0" fontId="2" fillId="2" borderId="0" xfId="0" applyFont="1" applyFill="1" applyBorder="1" applyAlignment="1">
      <alignment vertical="center"/>
    </xf>
    <xf numFmtId="0" fontId="5" fillId="2" borderId="0" xfId="0" applyFont="1" applyFill="1">
      <alignment vertical="center"/>
    </xf>
    <xf numFmtId="0" fontId="2" fillId="3" borderId="0" xfId="0" applyFont="1" applyFill="1">
      <alignment vertical="center"/>
    </xf>
    <xf numFmtId="0" fontId="2" fillId="3" borderId="0" xfId="0" applyFont="1" applyFill="1" applyBorder="1" applyAlignment="1">
      <alignment vertical="center"/>
    </xf>
    <xf numFmtId="0" fontId="2" fillId="3" borderId="0" xfId="0" applyFont="1" applyFill="1" applyBorder="1" applyAlignment="1">
      <alignment horizontal="left" vertical="center"/>
    </xf>
    <xf numFmtId="0" fontId="0" fillId="3" borderId="0" xfId="0" applyFill="1">
      <alignment vertical="center"/>
    </xf>
    <xf numFmtId="0" fontId="6" fillId="2" borderId="0" xfId="0" applyFont="1" applyFill="1">
      <alignment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12" fillId="3" borderId="0" xfId="0" applyFont="1" applyFill="1">
      <alignment vertical="center"/>
    </xf>
    <xf numFmtId="49" fontId="15" fillId="2" borderId="20" xfId="0" applyNumberFormat="1" applyFont="1" applyFill="1" applyBorder="1">
      <alignment vertical="center"/>
    </xf>
    <xf numFmtId="49" fontId="15" fillId="2" borderId="0" xfId="0" applyNumberFormat="1" applyFont="1" applyFill="1" applyBorder="1" applyAlignment="1">
      <alignment horizontal="center" vertical="center"/>
    </xf>
    <xf numFmtId="49" fontId="15" fillId="2" borderId="18" xfId="0" applyNumberFormat="1" applyFont="1" applyFill="1" applyBorder="1" applyAlignment="1">
      <alignment horizontal="center" vertical="center"/>
    </xf>
    <xf numFmtId="49" fontId="15" fillId="2" borderId="18" xfId="0" applyNumberFormat="1" applyFont="1" applyFill="1" applyBorder="1">
      <alignment vertical="center"/>
    </xf>
    <xf numFmtId="0" fontId="12" fillId="2" borderId="0" xfId="0" applyFont="1" applyFill="1">
      <alignment vertical="center"/>
    </xf>
    <xf numFmtId="0" fontId="2" fillId="2" borderId="0" xfId="0" applyFont="1" applyFill="1" applyAlignment="1">
      <alignment horizontal="distributed" vertical="center"/>
    </xf>
    <xf numFmtId="49" fontId="15" fillId="2" borderId="0" xfId="0" applyNumberFormat="1" applyFont="1" applyFill="1" applyBorder="1" applyAlignment="1">
      <alignment vertical="center"/>
    </xf>
    <xf numFmtId="0" fontId="6" fillId="2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49" fontId="13" fillId="2" borderId="0" xfId="0" applyNumberFormat="1" applyFont="1" applyFill="1" applyBorder="1" applyAlignment="1">
      <alignment vertical="center"/>
    </xf>
    <xf numFmtId="0" fontId="13" fillId="2" borderId="0" xfId="0" applyFont="1" applyFill="1">
      <alignment vertical="center"/>
    </xf>
    <xf numFmtId="0" fontId="0" fillId="6" borderId="0" xfId="0" applyFill="1">
      <alignment vertical="center"/>
    </xf>
    <xf numFmtId="49" fontId="13" fillId="6" borderId="0" xfId="0" applyNumberFormat="1" applyFont="1" applyFill="1" applyBorder="1" applyAlignment="1">
      <alignment vertical="center"/>
    </xf>
    <xf numFmtId="49" fontId="15" fillId="6" borderId="0" xfId="0" applyNumberFormat="1" applyFont="1" applyFill="1" applyBorder="1" applyAlignment="1">
      <alignment vertical="center"/>
    </xf>
    <xf numFmtId="0" fontId="0" fillId="6" borderId="0" xfId="0" applyFill="1" applyAlignment="1">
      <alignment horizontal="center" vertical="center"/>
    </xf>
    <xf numFmtId="0" fontId="6" fillId="2" borderId="0" xfId="0" applyFont="1" applyFill="1" applyBorder="1">
      <alignment vertical="center"/>
    </xf>
    <xf numFmtId="0" fontId="6" fillId="2" borderId="13" xfId="0" applyFont="1" applyFill="1" applyBorder="1">
      <alignment vertical="center"/>
    </xf>
    <xf numFmtId="0" fontId="2" fillId="2" borderId="41" xfId="0" applyFont="1" applyFill="1" applyBorder="1">
      <alignment vertical="center"/>
    </xf>
    <xf numFmtId="0" fontId="7" fillId="2" borderId="55" xfId="0" applyFont="1" applyFill="1" applyBorder="1" applyAlignment="1">
      <alignment horizontal="center" vertical="center"/>
    </xf>
    <xf numFmtId="0" fontId="7" fillId="2" borderId="56" xfId="0" applyFont="1" applyFill="1" applyBorder="1" applyAlignment="1">
      <alignment horizontal="center" vertical="center"/>
    </xf>
    <xf numFmtId="0" fontId="7" fillId="2" borderId="57" xfId="0" applyFont="1" applyFill="1" applyBorder="1" applyAlignment="1">
      <alignment horizontal="center" vertical="center"/>
    </xf>
    <xf numFmtId="0" fontId="7" fillId="2" borderId="58" xfId="0" applyFont="1" applyFill="1" applyBorder="1" applyAlignment="1">
      <alignment horizontal="center" vertical="center"/>
    </xf>
    <xf numFmtId="0" fontId="7" fillId="2" borderId="59" xfId="0" applyFont="1" applyFill="1" applyBorder="1" applyAlignment="1">
      <alignment horizontal="center" vertical="center"/>
    </xf>
    <xf numFmtId="0" fontId="7" fillId="2" borderId="60" xfId="0" applyFont="1" applyFill="1" applyBorder="1" applyAlignment="1">
      <alignment horizontal="center" vertical="center"/>
    </xf>
    <xf numFmtId="49" fontId="15" fillId="2" borderId="0" xfId="0" applyNumberFormat="1" applyFont="1" applyFill="1" applyBorder="1" applyAlignment="1">
      <alignment horizontal="center" vertical="center"/>
    </xf>
    <xf numFmtId="49" fontId="15" fillId="2" borderId="0" xfId="0" applyNumberFormat="1" applyFont="1" applyFill="1" applyBorder="1" applyAlignment="1">
      <alignment horizontal="left" vertical="center"/>
    </xf>
    <xf numFmtId="0" fontId="2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3" fillId="2" borderId="2" xfId="0" applyFont="1" applyFill="1" applyBorder="1" applyAlignment="1">
      <alignment horizontal="left" vertical="top" wrapText="1"/>
    </xf>
    <xf numFmtId="0" fontId="3" fillId="2" borderId="3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0" fontId="3" fillId="2" borderId="12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 wrapText="1"/>
    </xf>
    <xf numFmtId="0" fontId="3" fillId="2" borderId="13" xfId="0" applyFont="1" applyFill="1" applyBorder="1" applyAlignment="1">
      <alignment horizontal="left" vertical="top" wrapText="1"/>
    </xf>
    <xf numFmtId="0" fontId="3" fillId="2" borderId="8" xfId="0" applyFont="1" applyFill="1" applyBorder="1" applyAlignment="1">
      <alignment horizontal="left" vertical="top" wrapText="1"/>
    </xf>
    <xf numFmtId="0" fontId="3" fillId="2" borderId="41" xfId="0" applyFont="1" applyFill="1" applyBorder="1" applyAlignment="1">
      <alignment horizontal="left" vertical="top" wrapText="1"/>
    </xf>
    <xf numFmtId="0" fontId="3" fillId="2" borderId="14" xfId="0" applyFont="1" applyFill="1" applyBorder="1" applyAlignment="1">
      <alignment horizontal="left" vertical="top" wrapText="1"/>
    </xf>
    <xf numFmtId="0" fontId="16" fillId="5" borderId="0" xfId="0" applyFont="1" applyFill="1" applyAlignment="1">
      <alignment horizontal="center" vertical="center"/>
    </xf>
    <xf numFmtId="176" fontId="2" fillId="2" borderId="16" xfId="0" applyNumberFormat="1" applyFont="1" applyFill="1" applyBorder="1" applyAlignment="1">
      <alignment horizontal="center" vertical="center"/>
    </xf>
    <xf numFmtId="176" fontId="2" fillId="2" borderId="10" xfId="0" applyNumberFormat="1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49" fontId="15" fillId="2" borderId="6" xfId="0" applyNumberFormat="1" applyFont="1" applyFill="1" applyBorder="1" applyAlignment="1">
      <alignment horizontal="center" vertical="center"/>
    </xf>
    <xf numFmtId="49" fontId="15" fillId="2" borderId="7" xfId="0" applyNumberFormat="1" applyFont="1" applyFill="1" applyBorder="1" applyAlignment="1">
      <alignment horizontal="center" vertical="center"/>
    </xf>
    <xf numFmtId="49" fontId="15" fillId="2" borderId="17" xfId="0" applyNumberFormat="1" applyFont="1" applyFill="1" applyBorder="1" applyAlignment="1">
      <alignment horizontal="left" vertical="center"/>
    </xf>
    <xf numFmtId="49" fontId="15" fillId="2" borderId="18" xfId="0" applyNumberFormat="1" applyFont="1" applyFill="1" applyBorder="1" applyAlignment="1">
      <alignment horizontal="left" vertical="center"/>
    </xf>
    <xf numFmtId="49" fontId="15" fillId="2" borderId="36" xfId="0" applyNumberFormat="1" applyFont="1" applyFill="1" applyBorder="1" applyAlignment="1">
      <alignment horizontal="left" vertical="center"/>
    </xf>
    <xf numFmtId="0" fontId="2" fillId="2" borderId="43" xfId="0" applyFont="1" applyFill="1" applyBorder="1" applyAlignment="1">
      <alignment horizontal="center" vertical="center"/>
    </xf>
    <xf numFmtId="0" fontId="2" fillId="2" borderId="4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center"/>
    </xf>
    <xf numFmtId="49" fontId="15" fillId="2" borderId="20" xfId="0" applyNumberFormat="1" applyFont="1" applyFill="1" applyBorder="1" applyAlignment="1">
      <alignment horizontal="center" vertical="center"/>
    </xf>
    <xf numFmtId="49" fontId="15" fillId="2" borderId="0" xfId="0" applyNumberFormat="1" applyFont="1" applyFill="1" applyBorder="1" applyAlignment="1">
      <alignment horizontal="center" vertical="center"/>
    </xf>
    <xf numFmtId="49" fontId="15" fillId="2" borderId="13" xfId="0" applyNumberFormat="1" applyFont="1" applyFill="1" applyBorder="1" applyAlignment="1">
      <alignment horizontal="center" vertical="center"/>
    </xf>
    <xf numFmtId="49" fontId="15" fillId="2" borderId="24" xfId="0" applyNumberFormat="1" applyFont="1" applyFill="1" applyBorder="1" applyAlignment="1">
      <alignment horizontal="center" vertical="center"/>
    </xf>
    <xf numFmtId="49" fontId="15" fillId="2" borderId="11" xfId="0" applyNumberFormat="1" applyFont="1" applyFill="1" applyBorder="1" applyAlignment="1">
      <alignment horizontal="center" vertical="center"/>
    </xf>
    <xf numFmtId="49" fontId="15" fillId="2" borderId="34" xfId="0" applyNumberFormat="1" applyFont="1" applyFill="1" applyBorder="1" applyAlignment="1">
      <alignment horizontal="center" vertical="center"/>
    </xf>
    <xf numFmtId="49" fontId="13" fillId="2" borderId="15" xfId="0" applyNumberFormat="1" applyFont="1" applyFill="1" applyBorder="1" applyAlignment="1">
      <alignment horizontal="left" vertical="center"/>
    </xf>
    <xf numFmtId="49" fontId="13" fillId="2" borderId="3" xfId="0" applyNumberFormat="1" applyFont="1" applyFill="1" applyBorder="1" applyAlignment="1">
      <alignment horizontal="left" vertical="center"/>
    </xf>
    <xf numFmtId="49" fontId="13" fillId="2" borderId="4" xfId="0" applyNumberFormat="1" applyFont="1" applyFill="1" applyBorder="1" applyAlignment="1">
      <alignment horizontal="left" vertical="center"/>
    </xf>
    <xf numFmtId="49" fontId="13" fillId="2" borderId="28" xfId="0" applyNumberFormat="1" applyFont="1" applyFill="1" applyBorder="1" applyAlignment="1">
      <alignment horizontal="center" vertical="center"/>
    </xf>
    <xf numFmtId="49" fontId="13" fillId="2" borderId="21" xfId="0" applyNumberFormat="1" applyFont="1" applyFill="1" applyBorder="1" applyAlignment="1">
      <alignment horizontal="center" vertical="center"/>
    </xf>
    <xf numFmtId="49" fontId="15" fillId="2" borderId="29" xfId="0" applyNumberFormat="1" applyFont="1" applyFill="1" applyBorder="1" applyAlignment="1">
      <alignment horizontal="left" vertical="center"/>
    </xf>
    <xf numFmtId="49" fontId="15" fillId="2" borderId="30" xfId="0" applyNumberFormat="1" applyFont="1" applyFill="1" applyBorder="1" applyAlignment="1">
      <alignment horizontal="left" vertical="center"/>
    </xf>
    <xf numFmtId="49" fontId="15" fillId="2" borderId="37" xfId="0" applyNumberFormat="1" applyFont="1" applyFill="1" applyBorder="1" applyAlignment="1">
      <alignment horizontal="left" vertical="center"/>
    </xf>
    <xf numFmtId="49" fontId="15" fillId="2" borderId="18" xfId="0" applyNumberFormat="1" applyFont="1" applyFill="1" applyBorder="1" applyAlignment="1">
      <alignment horizontal="center" vertical="center"/>
    </xf>
    <xf numFmtId="49" fontId="15" fillId="2" borderId="27" xfId="0" applyNumberFormat="1" applyFont="1" applyFill="1" applyBorder="1" applyAlignment="1">
      <alignment horizontal="center" vertical="center"/>
    </xf>
    <xf numFmtId="49" fontId="15" fillId="2" borderId="22" xfId="0" applyNumberFormat="1" applyFont="1" applyFill="1" applyBorder="1" applyAlignment="1">
      <alignment horizontal="center" vertical="center"/>
    </xf>
    <xf numFmtId="49" fontId="15" fillId="2" borderId="5" xfId="0" applyNumberFormat="1" applyFont="1" applyFill="1" applyBorder="1" applyAlignment="1">
      <alignment horizontal="center" vertical="center"/>
    </xf>
    <xf numFmtId="49" fontId="15" fillId="2" borderId="20" xfId="0" applyNumberFormat="1" applyFont="1" applyFill="1" applyBorder="1" applyAlignment="1">
      <alignment horizontal="left" vertical="center"/>
    </xf>
    <xf numFmtId="49" fontId="15" fillId="2" borderId="0" xfId="0" applyNumberFormat="1" applyFont="1" applyFill="1" applyBorder="1" applyAlignment="1">
      <alignment horizontal="left" vertical="center"/>
    </xf>
    <xf numFmtId="49" fontId="15" fillId="2" borderId="1" xfId="0" applyNumberFormat="1" applyFont="1" applyFill="1" applyBorder="1" applyAlignment="1">
      <alignment horizontal="left" vertical="center"/>
    </xf>
    <xf numFmtId="49" fontId="15" fillId="2" borderId="24" xfId="0" applyNumberFormat="1" applyFont="1" applyFill="1" applyBorder="1" applyAlignment="1">
      <alignment horizontal="left" vertical="center"/>
    </xf>
    <xf numFmtId="49" fontId="15" fillId="2" borderId="11" xfId="0" applyNumberFormat="1" applyFont="1" applyFill="1" applyBorder="1" applyAlignment="1">
      <alignment horizontal="left" vertical="center"/>
    </xf>
    <xf numFmtId="49" fontId="15" fillId="2" borderId="23" xfId="0" applyNumberFormat="1" applyFont="1" applyFill="1" applyBorder="1" applyAlignment="1">
      <alignment horizontal="left" vertical="center"/>
    </xf>
    <xf numFmtId="49" fontId="13" fillId="2" borderId="6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/>
    </xf>
    <xf numFmtId="49" fontId="15" fillId="2" borderId="22" xfId="0" applyNumberFormat="1" applyFont="1" applyFill="1" applyBorder="1" applyAlignment="1">
      <alignment horizontal="left" vertical="center"/>
    </xf>
    <xf numFmtId="49" fontId="15" fillId="2" borderId="6" xfId="0" applyNumberFormat="1" applyFont="1" applyFill="1" applyBorder="1" applyAlignment="1">
      <alignment horizontal="left" vertical="center"/>
    </xf>
    <xf numFmtId="49" fontId="13" fillId="2" borderId="29" xfId="0" applyNumberFormat="1" applyFont="1" applyFill="1" applyBorder="1" applyAlignment="1">
      <alignment horizontal="left" vertical="center" shrinkToFit="1"/>
    </xf>
    <xf numFmtId="49" fontId="13" fillId="2" borderId="30" xfId="0" applyNumberFormat="1" applyFont="1" applyFill="1" applyBorder="1" applyAlignment="1">
      <alignment horizontal="left" vertical="center" shrinkToFit="1"/>
    </xf>
    <xf numFmtId="49" fontId="13" fillId="2" borderId="31" xfId="0" applyNumberFormat="1" applyFont="1" applyFill="1" applyBorder="1" applyAlignment="1">
      <alignment horizontal="left" vertical="center" shrinkToFit="1"/>
    </xf>
    <xf numFmtId="49" fontId="15" fillId="2" borderId="36" xfId="0" applyNumberFormat="1" applyFont="1" applyFill="1" applyBorder="1" applyAlignment="1">
      <alignment horizontal="center" vertical="center"/>
    </xf>
    <xf numFmtId="49" fontId="15" fillId="2" borderId="32" xfId="0" applyNumberFormat="1" applyFont="1" applyFill="1" applyBorder="1" applyAlignment="1">
      <alignment horizontal="left" vertical="center"/>
    </xf>
    <xf numFmtId="49" fontId="15" fillId="2" borderId="33" xfId="0" applyNumberFormat="1" applyFont="1" applyFill="1" applyBorder="1" applyAlignment="1">
      <alignment horizontal="left" vertical="center"/>
    </xf>
    <xf numFmtId="49" fontId="15" fillId="2" borderId="13" xfId="0" applyNumberFormat="1" applyFont="1" applyFill="1" applyBorder="1" applyAlignment="1">
      <alignment horizontal="left" vertical="center"/>
    </xf>
    <xf numFmtId="49" fontId="15" fillId="2" borderId="34" xfId="0" applyNumberFormat="1" applyFont="1" applyFill="1" applyBorder="1" applyAlignment="1">
      <alignment horizontal="left" vertical="center"/>
    </xf>
    <xf numFmtId="49" fontId="15" fillId="2" borderId="17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176" fontId="2" fillId="2" borderId="0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right" vertical="center"/>
    </xf>
    <xf numFmtId="49" fontId="15" fillId="2" borderId="12" xfId="0" applyNumberFormat="1" applyFont="1" applyFill="1" applyBorder="1" applyAlignment="1">
      <alignment horizontal="center" vertical="center"/>
    </xf>
    <xf numFmtId="49" fontId="15" fillId="2" borderId="1" xfId="0" applyNumberFormat="1" applyFont="1" applyFill="1" applyBorder="1" applyAlignment="1">
      <alignment horizontal="center" vertical="center"/>
    </xf>
    <xf numFmtId="49" fontId="15" fillId="2" borderId="35" xfId="0" applyNumberFormat="1" applyFont="1" applyFill="1" applyBorder="1" applyAlignment="1">
      <alignment horizontal="center" vertical="center"/>
    </xf>
    <xf numFmtId="49" fontId="15" fillId="2" borderId="23" xfId="0" applyNumberFormat="1" applyFont="1" applyFill="1" applyBorder="1" applyAlignment="1">
      <alignment horizontal="center" vertical="center"/>
    </xf>
    <xf numFmtId="49" fontId="13" fillId="2" borderId="42" xfId="0" applyNumberFormat="1" applyFont="1" applyFill="1" applyBorder="1" applyAlignment="1">
      <alignment horizontal="center" vertical="center"/>
    </xf>
    <xf numFmtId="49" fontId="13" fillId="2" borderId="32" xfId="0" applyNumberFormat="1" applyFont="1" applyFill="1" applyBorder="1" applyAlignment="1">
      <alignment horizontal="center" vertical="center"/>
    </xf>
    <xf numFmtId="49" fontId="13" fillId="2" borderId="48" xfId="0" applyNumberFormat="1" applyFont="1" applyFill="1" applyBorder="1" applyAlignment="1">
      <alignment horizontal="left" vertical="center" shrinkToFit="1"/>
    </xf>
    <xf numFmtId="49" fontId="13" fillId="2" borderId="49" xfId="0" applyNumberFormat="1" applyFont="1" applyFill="1" applyBorder="1" applyAlignment="1">
      <alignment horizontal="left" vertical="center" shrinkToFit="1"/>
    </xf>
    <xf numFmtId="49" fontId="13" fillId="2" borderId="50" xfId="0" applyNumberFormat="1" applyFont="1" applyFill="1" applyBorder="1" applyAlignment="1">
      <alignment horizontal="left" vertical="center" shrinkToFit="1"/>
    </xf>
    <xf numFmtId="49" fontId="15" fillId="2" borderId="19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49" fontId="13" fillId="2" borderId="77" xfId="0" applyNumberFormat="1" applyFont="1" applyFill="1" applyBorder="1" applyAlignment="1">
      <alignment horizontal="center" vertical="center"/>
    </xf>
    <xf numFmtId="49" fontId="13" fillId="2" borderId="78" xfId="0" applyNumberFormat="1" applyFont="1" applyFill="1" applyBorder="1" applyAlignment="1">
      <alignment horizontal="center" vertical="center"/>
    </xf>
    <xf numFmtId="49" fontId="15" fillId="2" borderId="64" xfId="0" applyNumberFormat="1" applyFont="1" applyFill="1" applyBorder="1" applyAlignment="1">
      <alignment horizontal="center" vertical="center"/>
    </xf>
    <xf numFmtId="49" fontId="15" fillId="2" borderId="65" xfId="0" applyNumberFormat="1" applyFont="1" applyFill="1" applyBorder="1" applyAlignment="1">
      <alignment horizontal="center" vertical="center"/>
    </xf>
    <xf numFmtId="49" fontId="15" fillId="2" borderId="67" xfId="0" applyNumberFormat="1" applyFont="1" applyFill="1" applyBorder="1" applyAlignment="1">
      <alignment horizontal="center" vertical="center"/>
    </xf>
    <xf numFmtId="49" fontId="15" fillId="2" borderId="68" xfId="0" applyNumberFormat="1" applyFont="1" applyFill="1" applyBorder="1" applyAlignment="1">
      <alignment horizontal="center" vertical="center"/>
    </xf>
    <xf numFmtId="49" fontId="13" fillId="2" borderId="61" xfId="0" applyNumberFormat="1" applyFont="1" applyFill="1" applyBorder="1" applyAlignment="1">
      <alignment horizontal="center" vertical="center"/>
    </xf>
    <xf numFmtId="49" fontId="13" fillId="2" borderId="62" xfId="0" applyNumberFormat="1" applyFont="1" applyFill="1" applyBorder="1" applyAlignment="1">
      <alignment horizontal="center" vertical="center"/>
    </xf>
    <xf numFmtId="49" fontId="15" fillId="2" borderId="73" xfId="0" applyNumberFormat="1" applyFont="1" applyFill="1" applyBorder="1" applyAlignment="1">
      <alignment horizontal="left" vertical="center"/>
    </xf>
    <xf numFmtId="49" fontId="15" fillId="2" borderId="70" xfId="0" applyNumberFormat="1" applyFont="1" applyFill="1" applyBorder="1" applyAlignment="1">
      <alignment horizontal="left" vertical="center"/>
    </xf>
    <xf numFmtId="49" fontId="15" fillId="2" borderId="74" xfId="0" applyNumberFormat="1" applyFont="1" applyFill="1" applyBorder="1" applyAlignment="1">
      <alignment horizontal="left" vertical="center"/>
    </xf>
    <xf numFmtId="49" fontId="15" fillId="2" borderId="75" xfId="0" applyNumberFormat="1" applyFont="1" applyFill="1" applyBorder="1" applyAlignment="1">
      <alignment horizontal="left" vertical="center"/>
    </xf>
    <xf numFmtId="49" fontId="15" fillId="2" borderId="76" xfId="0" applyNumberFormat="1" applyFont="1" applyFill="1" applyBorder="1" applyAlignment="1">
      <alignment horizontal="left" vertical="center"/>
    </xf>
    <xf numFmtId="49" fontId="15" fillId="2" borderId="62" xfId="0" applyNumberFormat="1" applyFont="1" applyFill="1" applyBorder="1" applyAlignment="1">
      <alignment horizontal="center" vertical="center"/>
    </xf>
    <xf numFmtId="49" fontId="15" fillId="2" borderId="63" xfId="0" applyNumberFormat="1" applyFont="1" applyFill="1" applyBorder="1" applyAlignment="1">
      <alignment horizontal="center" vertical="center"/>
    </xf>
    <xf numFmtId="49" fontId="15" fillId="2" borderId="66" xfId="0" applyNumberFormat="1" applyFont="1" applyFill="1" applyBorder="1" applyAlignment="1">
      <alignment horizontal="center" vertical="center"/>
    </xf>
    <xf numFmtId="49" fontId="15" fillId="2" borderId="69" xfId="0" applyNumberFormat="1" applyFont="1" applyFill="1" applyBorder="1" applyAlignment="1">
      <alignment horizontal="center" vertical="center"/>
    </xf>
    <xf numFmtId="49" fontId="8" fillId="2" borderId="9" xfId="0" applyNumberFormat="1" applyFont="1" applyFill="1" applyBorder="1" applyAlignment="1">
      <alignment horizontal="left" vertical="center"/>
    </xf>
    <xf numFmtId="0" fontId="8" fillId="2" borderId="16" xfId="0" applyNumberFormat="1" applyFont="1" applyFill="1" applyBorder="1" applyAlignment="1">
      <alignment horizontal="left" vertical="center"/>
    </xf>
    <xf numFmtId="0" fontId="8" fillId="2" borderId="10" xfId="0" applyNumberFormat="1" applyFont="1" applyFill="1" applyBorder="1" applyAlignment="1">
      <alignment horizontal="left" vertical="center"/>
    </xf>
    <xf numFmtId="0" fontId="6" fillId="2" borderId="15" xfId="0" applyNumberFormat="1" applyFont="1" applyFill="1" applyBorder="1" applyAlignment="1">
      <alignment horizontal="left" vertical="center"/>
    </xf>
    <xf numFmtId="0" fontId="6" fillId="2" borderId="3" xfId="0" applyNumberFormat="1" applyFont="1" applyFill="1" applyBorder="1" applyAlignment="1">
      <alignment horizontal="left" vertical="center"/>
    </xf>
    <xf numFmtId="0" fontId="6" fillId="2" borderId="4" xfId="0" applyNumberFormat="1" applyFont="1" applyFill="1" applyBorder="1" applyAlignment="1">
      <alignment horizontal="left" vertical="center"/>
    </xf>
    <xf numFmtId="0" fontId="6" fillId="2" borderId="20" xfId="0" applyNumberFormat="1" applyFont="1" applyFill="1" applyBorder="1" applyAlignment="1">
      <alignment horizontal="left" vertical="center"/>
    </xf>
    <xf numFmtId="0" fontId="6" fillId="2" borderId="0" xfId="0" applyNumberFormat="1" applyFont="1" applyFill="1" applyBorder="1" applyAlignment="1">
      <alignment horizontal="left" vertical="center"/>
    </xf>
    <xf numFmtId="0" fontId="6" fillId="2" borderId="13" xfId="0" applyNumberFormat="1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49" fontId="13" fillId="2" borderId="82" xfId="0" applyNumberFormat="1" applyFont="1" applyFill="1" applyBorder="1" applyAlignment="1">
      <alignment horizontal="center" vertical="center"/>
    </xf>
    <xf numFmtId="49" fontId="13" fillId="2" borderId="53" xfId="0" applyNumberFormat="1" applyFont="1" applyFill="1" applyBorder="1" applyAlignment="1">
      <alignment horizontal="center" vertical="center"/>
    </xf>
    <xf numFmtId="49" fontId="13" fillId="2" borderId="51" xfId="0" applyNumberFormat="1" applyFont="1" applyFill="1" applyBorder="1" applyAlignment="1">
      <alignment horizontal="left" vertical="center" shrinkToFit="1"/>
    </xf>
    <xf numFmtId="0" fontId="13" fillId="2" borderId="52" xfId="0" applyNumberFormat="1" applyFont="1" applyFill="1" applyBorder="1" applyAlignment="1">
      <alignment horizontal="left" vertical="center" shrinkToFit="1"/>
    </xf>
    <xf numFmtId="0" fontId="13" fillId="2" borderId="54" xfId="0" applyNumberFormat="1" applyFont="1" applyFill="1" applyBorder="1" applyAlignment="1">
      <alignment horizontal="left" vertical="center" shrinkToFit="1"/>
    </xf>
    <xf numFmtId="49" fontId="8" fillId="2" borderId="17" xfId="0" applyNumberFormat="1" applyFont="1" applyFill="1" applyBorder="1" applyAlignment="1">
      <alignment horizontal="left" vertical="center"/>
    </xf>
    <xf numFmtId="49" fontId="8" fillId="2" borderId="18" xfId="0" applyNumberFormat="1" applyFont="1" applyFill="1" applyBorder="1" applyAlignment="1">
      <alignment horizontal="left" vertical="center"/>
    </xf>
    <xf numFmtId="49" fontId="8" fillId="2" borderId="19" xfId="0" applyNumberFormat="1" applyFont="1" applyFill="1" applyBorder="1" applyAlignment="1">
      <alignment horizontal="left" vertical="center"/>
    </xf>
    <xf numFmtId="0" fontId="15" fillId="2" borderId="17" xfId="0" applyNumberFormat="1" applyFont="1" applyFill="1" applyBorder="1" applyAlignment="1">
      <alignment horizontal="left" vertical="center"/>
    </xf>
    <xf numFmtId="0" fontId="15" fillId="2" borderId="18" xfId="0" applyNumberFormat="1" applyFont="1" applyFill="1" applyBorder="1" applyAlignment="1">
      <alignment horizontal="left" vertical="center"/>
    </xf>
    <xf numFmtId="0" fontId="15" fillId="2" borderId="36" xfId="0" applyNumberFormat="1" applyFont="1" applyFill="1" applyBorder="1" applyAlignment="1">
      <alignment horizontal="left" vertical="center"/>
    </xf>
    <xf numFmtId="0" fontId="15" fillId="2" borderId="16" xfId="0" applyNumberFormat="1" applyFont="1" applyFill="1" applyBorder="1" applyAlignment="1">
      <alignment horizontal="center" vertical="center"/>
    </xf>
    <xf numFmtId="0" fontId="15" fillId="2" borderId="45" xfId="0" applyNumberFormat="1" applyFont="1" applyFill="1" applyBorder="1" applyAlignment="1">
      <alignment horizontal="center" vertical="center"/>
    </xf>
    <xf numFmtId="0" fontId="15" fillId="2" borderId="38" xfId="0" applyNumberFormat="1" applyFont="1" applyFill="1" applyBorder="1" applyAlignment="1">
      <alignment horizontal="left" vertical="center"/>
    </xf>
    <xf numFmtId="0" fontId="15" fillId="2" borderId="39" xfId="0" applyNumberFormat="1" applyFont="1" applyFill="1" applyBorder="1" applyAlignment="1">
      <alignment horizontal="left" vertical="center"/>
    </xf>
    <xf numFmtId="0" fontId="15" fillId="2" borderId="40" xfId="0" applyNumberFormat="1" applyFont="1" applyFill="1" applyBorder="1" applyAlignment="1">
      <alignment horizontal="left" vertical="center"/>
    </xf>
    <xf numFmtId="49" fontId="15" fillId="2" borderId="79" xfId="0" applyNumberFormat="1" applyFont="1" applyFill="1" applyBorder="1" applyAlignment="1">
      <alignment horizontal="center" vertical="center"/>
    </xf>
    <xf numFmtId="49" fontId="15" fillId="2" borderId="10" xfId="0" applyNumberFormat="1" applyFont="1" applyFill="1" applyBorder="1" applyAlignment="1">
      <alignment horizontal="center" vertical="center"/>
    </xf>
    <xf numFmtId="49" fontId="15" fillId="2" borderId="8" xfId="0" applyNumberFormat="1" applyFont="1" applyFill="1" applyBorder="1" applyAlignment="1">
      <alignment horizontal="center" vertical="center"/>
    </xf>
    <xf numFmtId="49" fontId="15" fillId="2" borderId="80" xfId="0" applyNumberFormat="1" applyFont="1" applyFill="1" applyBorder="1" applyAlignment="1">
      <alignment horizontal="center" vertical="center"/>
    </xf>
    <xf numFmtId="0" fontId="15" fillId="2" borderId="51" xfId="0" applyNumberFormat="1" applyFont="1" applyFill="1" applyBorder="1" applyAlignment="1">
      <alignment horizontal="left" vertical="center"/>
    </xf>
    <xf numFmtId="0" fontId="15" fillId="2" borderId="52" xfId="0" applyNumberFormat="1" applyFont="1" applyFill="1" applyBorder="1" applyAlignment="1">
      <alignment horizontal="left" vertical="center"/>
    </xf>
    <xf numFmtId="0" fontId="15" fillId="2" borderId="54" xfId="0" applyNumberFormat="1" applyFont="1" applyFill="1" applyBorder="1" applyAlignment="1">
      <alignment horizontal="left" vertical="center"/>
    </xf>
    <xf numFmtId="49" fontId="13" fillId="2" borderId="51" xfId="0" applyNumberFormat="1" applyFont="1" applyFill="1" applyBorder="1" applyAlignment="1">
      <alignment horizontal="left" vertical="center"/>
    </xf>
    <xf numFmtId="0" fontId="13" fillId="2" borderId="52" xfId="0" applyNumberFormat="1" applyFont="1" applyFill="1" applyBorder="1" applyAlignment="1">
      <alignment horizontal="left" vertical="center"/>
    </xf>
    <xf numFmtId="0" fontId="13" fillId="2" borderId="53" xfId="0" applyNumberFormat="1" applyFont="1" applyFill="1" applyBorder="1" applyAlignment="1">
      <alignment horizontal="left" vertical="center"/>
    </xf>
    <xf numFmtId="0" fontId="11" fillId="2" borderId="9" xfId="0" applyNumberFormat="1" applyFont="1" applyFill="1" applyBorder="1" applyAlignment="1">
      <alignment horizontal="left" vertical="center"/>
    </xf>
    <xf numFmtId="0" fontId="11" fillId="2" borderId="16" xfId="0" applyNumberFormat="1" applyFont="1" applyFill="1" applyBorder="1" applyAlignment="1">
      <alignment horizontal="left" vertical="center"/>
    </xf>
    <xf numFmtId="49" fontId="6" fillId="2" borderId="24" xfId="0" applyNumberFormat="1" applyFont="1" applyFill="1" applyBorder="1" applyAlignment="1">
      <alignment horizontal="left" vertical="center"/>
    </xf>
    <xf numFmtId="49" fontId="6" fillId="2" borderId="11" xfId="0" applyNumberFormat="1" applyFont="1" applyFill="1" applyBorder="1" applyAlignment="1">
      <alignment horizontal="left" vertical="center"/>
    </xf>
    <xf numFmtId="49" fontId="6" fillId="2" borderId="34" xfId="0" applyNumberFormat="1" applyFont="1" applyFill="1" applyBorder="1" applyAlignment="1">
      <alignment horizontal="left" vertical="center"/>
    </xf>
    <xf numFmtId="0" fontId="15" fillId="2" borderId="81" xfId="0" applyNumberFormat="1" applyFont="1" applyFill="1" applyBorder="1" applyAlignment="1">
      <alignment horizontal="left" vertical="center"/>
    </xf>
    <xf numFmtId="0" fontId="15" fillId="2" borderId="91" xfId="0" applyNumberFormat="1" applyFont="1" applyFill="1" applyBorder="1" applyAlignment="1">
      <alignment horizontal="left" vertical="center"/>
    </xf>
    <xf numFmtId="0" fontId="15" fillId="2" borderId="88" xfId="0" applyNumberFormat="1" applyFont="1" applyFill="1" applyBorder="1" applyAlignment="1">
      <alignment horizontal="left" vertical="center"/>
    </xf>
    <xf numFmtId="0" fontId="15" fillId="2" borderId="89" xfId="0" applyNumberFormat="1" applyFont="1" applyFill="1" applyBorder="1" applyAlignment="1">
      <alignment horizontal="left" vertical="center"/>
    </xf>
    <xf numFmtId="0" fontId="13" fillId="2" borderId="92" xfId="0" applyNumberFormat="1" applyFont="1" applyFill="1" applyBorder="1" applyAlignment="1">
      <alignment horizontal="left" vertical="center"/>
    </xf>
    <xf numFmtId="0" fontId="13" fillId="2" borderId="71" xfId="0" applyNumberFormat="1" applyFont="1" applyFill="1" applyBorder="1" applyAlignment="1">
      <alignment horizontal="left" vertical="center"/>
    </xf>
    <xf numFmtId="0" fontId="13" fillId="2" borderId="93" xfId="0" applyNumberFormat="1" applyFont="1" applyFill="1" applyBorder="1" applyAlignment="1">
      <alignment horizontal="left" vertical="center"/>
    </xf>
    <xf numFmtId="49" fontId="13" fillId="2" borderId="92" xfId="0" applyNumberFormat="1" applyFont="1" applyFill="1" applyBorder="1" applyAlignment="1">
      <alignment horizontal="center" vertical="center"/>
    </xf>
    <xf numFmtId="49" fontId="13" fillId="2" borderId="93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horizontal="distributed" vertical="center" indent="12"/>
    </xf>
    <xf numFmtId="0" fontId="9" fillId="2" borderId="26" xfId="0" applyFont="1" applyFill="1" applyBorder="1" applyAlignment="1">
      <alignment horizontal="center" vertical="center"/>
    </xf>
    <xf numFmtId="0" fontId="6" fillId="2" borderId="26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49" fontId="15" fillId="2" borderId="38" xfId="0" applyNumberFormat="1" applyFont="1" applyFill="1" applyBorder="1" applyAlignment="1">
      <alignment horizontal="left" vertical="center"/>
    </xf>
    <xf numFmtId="49" fontId="15" fillId="2" borderId="81" xfId="0" applyNumberFormat="1" applyFont="1" applyFill="1" applyBorder="1" applyAlignment="1">
      <alignment horizontal="left" vertical="center"/>
    </xf>
    <xf numFmtId="49" fontId="8" fillId="2" borderId="38" xfId="0" applyNumberFormat="1" applyFont="1" applyFill="1" applyBorder="1" applyAlignment="1">
      <alignment horizontal="left" vertical="center"/>
    </xf>
    <xf numFmtId="49" fontId="8" fillId="2" borderId="39" xfId="0" applyNumberFormat="1" applyFont="1" applyFill="1" applyBorder="1" applyAlignment="1">
      <alignment horizontal="left" vertical="center"/>
    </xf>
    <xf numFmtId="49" fontId="8" fillId="2" borderId="40" xfId="0" applyNumberFormat="1" applyFont="1" applyFill="1" applyBorder="1" applyAlignment="1">
      <alignment horizontal="left" vertical="center"/>
    </xf>
    <xf numFmtId="0" fontId="13" fillId="2" borderId="82" xfId="0" applyFont="1" applyFill="1" applyBorder="1" applyAlignment="1">
      <alignment horizontal="center" vertical="center"/>
    </xf>
    <xf numFmtId="0" fontId="13" fillId="2" borderId="53" xfId="0" applyFont="1" applyFill="1" applyBorder="1" applyAlignment="1">
      <alignment horizontal="center" vertical="center"/>
    </xf>
    <xf numFmtId="0" fontId="10" fillId="2" borderId="26" xfId="0" applyFont="1" applyFill="1" applyBorder="1" applyAlignment="1">
      <alignment horizontal="center" vertical="center"/>
    </xf>
    <xf numFmtId="0" fontId="10" fillId="2" borderId="47" xfId="0" applyFont="1" applyFill="1" applyBorder="1" applyAlignment="1">
      <alignment horizontal="center" vertical="center"/>
    </xf>
    <xf numFmtId="0" fontId="6" fillId="2" borderId="79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5" xfId="0" applyNumberFormat="1" applyFont="1" applyFill="1" applyBorder="1" applyAlignment="1">
      <alignment horizontal="center" vertical="center"/>
    </xf>
    <xf numFmtId="0" fontId="6" fillId="2" borderId="83" xfId="0" applyNumberFormat="1" applyFont="1" applyFill="1" applyBorder="1" applyAlignment="1">
      <alignment horizontal="center" vertical="center"/>
    </xf>
    <xf numFmtId="0" fontId="6" fillId="2" borderId="20" xfId="0" applyNumberFormat="1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center" vertical="center"/>
    </xf>
    <xf numFmtId="0" fontId="13" fillId="2" borderId="51" xfId="0" applyNumberFormat="1" applyFont="1" applyFill="1" applyBorder="1" applyAlignment="1">
      <alignment horizontal="left" vertical="center" shrinkToFit="1"/>
    </xf>
    <xf numFmtId="0" fontId="13" fillId="2" borderId="53" xfId="0" applyNumberFormat="1" applyFont="1" applyFill="1" applyBorder="1" applyAlignment="1">
      <alignment horizontal="left" vertical="center" shrinkToFit="1"/>
    </xf>
    <xf numFmtId="49" fontId="6" fillId="2" borderId="94" xfId="0" applyNumberFormat="1" applyFont="1" applyFill="1" applyBorder="1" applyAlignment="1">
      <alignment horizontal="left" vertical="center"/>
    </xf>
    <xf numFmtId="0" fontId="6" fillId="2" borderId="95" xfId="0" applyNumberFormat="1" applyFont="1" applyFill="1" applyBorder="1" applyAlignment="1">
      <alignment horizontal="left" vertical="center"/>
    </xf>
    <xf numFmtId="0" fontId="6" fillId="2" borderId="97" xfId="0" applyNumberFormat="1" applyFont="1" applyFill="1" applyBorder="1" applyAlignment="1">
      <alignment horizontal="left" vertical="center"/>
    </xf>
    <xf numFmtId="49" fontId="13" fillId="2" borderId="92" xfId="0" applyNumberFormat="1" applyFont="1" applyFill="1" applyBorder="1" applyAlignment="1">
      <alignment horizontal="left" vertical="center"/>
    </xf>
    <xf numFmtId="0" fontId="13" fillId="2" borderId="72" xfId="0" applyNumberFormat="1" applyFont="1" applyFill="1" applyBorder="1" applyAlignment="1">
      <alignment horizontal="left" vertical="center"/>
    </xf>
    <xf numFmtId="0" fontId="13" fillId="2" borderId="90" xfId="0" applyNumberFormat="1" applyFont="1" applyFill="1" applyBorder="1" applyAlignment="1">
      <alignment horizontal="left" vertical="center"/>
    </xf>
    <xf numFmtId="0" fontId="13" fillId="2" borderId="85" xfId="0" applyNumberFormat="1" applyFont="1" applyFill="1" applyBorder="1" applyAlignment="1">
      <alignment horizontal="left" vertical="center"/>
    </xf>
    <xf numFmtId="0" fontId="13" fillId="2" borderId="86" xfId="0" applyNumberFormat="1" applyFont="1" applyFill="1" applyBorder="1" applyAlignment="1">
      <alignment horizontal="left" vertical="center"/>
    </xf>
    <xf numFmtId="0" fontId="6" fillId="2" borderId="94" xfId="0" applyNumberFormat="1" applyFont="1" applyFill="1" applyBorder="1" applyAlignment="1">
      <alignment horizontal="left" vertical="center"/>
    </xf>
    <xf numFmtId="49" fontId="15" fillId="2" borderId="94" xfId="0" applyNumberFormat="1" applyFont="1" applyFill="1" applyBorder="1" applyAlignment="1">
      <alignment horizontal="left" vertical="center"/>
    </xf>
    <xf numFmtId="0" fontId="15" fillId="2" borderId="95" xfId="0" applyNumberFormat="1" applyFont="1" applyFill="1" applyBorder="1" applyAlignment="1">
      <alignment horizontal="left" vertical="center"/>
    </xf>
    <xf numFmtId="0" fontId="15" fillId="2" borderId="96" xfId="0" applyNumberFormat="1" applyFont="1" applyFill="1" applyBorder="1" applyAlignment="1">
      <alignment horizontal="left" vertical="center"/>
    </xf>
    <xf numFmtId="0" fontId="15" fillId="2" borderId="94" xfId="0" applyNumberFormat="1" applyFont="1" applyFill="1" applyBorder="1" applyAlignment="1">
      <alignment horizontal="left" vertical="center"/>
    </xf>
    <xf numFmtId="49" fontId="13" fillId="2" borderId="84" xfId="0" applyNumberFormat="1" applyFont="1" applyFill="1" applyBorder="1" applyAlignment="1">
      <alignment horizontal="center" vertical="center"/>
    </xf>
    <xf numFmtId="49" fontId="13" fillId="2" borderId="85" xfId="0" applyNumberFormat="1" applyFont="1" applyFill="1" applyBorder="1" applyAlignment="1">
      <alignment horizontal="center" vertical="center"/>
    </xf>
    <xf numFmtId="49" fontId="15" fillId="2" borderId="87" xfId="0" applyNumberFormat="1" applyFont="1" applyFill="1" applyBorder="1" applyAlignment="1">
      <alignment horizontal="center" vertical="center"/>
    </xf>
    <xf numFmtId="49" fontId="15" fillId="2" borderId="88" xfId="0" applyNumberFormat="1" applyFont="1" applyFill="1" applyBorder="1" applyAlignment="1">
      <alignment horizontal="center" vertical="center"/>
    </xf>
    <xf numFmtId="49" fontId="13" fillId="2" borderId="98" xfId="0" applyNumberFormat="1" applyFont="1" applyFill="1" applyBorder="1" applyAlignment="1">
      <alignment horizontal="center" vertical="center"/>
    </xf>
    <xf numFmtId="49" fontId="15" fillId="2" borderId="41" xfId="0" applyNumberFormat="1" applyFont="1" applyFill="1" applyBorder="1" applyAlignment="1">
      <alignment horizontal="center" vertical="center"/>
    </xf>
    <xf numFmtId="49" fontId="15" fillId="2" borderId="94" xfId="0" applyNumberFormat="1" applyFont="1" applyFill="1" applyBorder="1" applyAlignment="1">
      <alignment horizontal="center" vertical="center"/>
    </xf>
    <xf numFmtId="49" fontId="15" fillId="2" borderId="96" xfId="0" applyNumberFormat="1" applyFont="1" applyFill="1" applyBorder="1" applyAlignment="1">
      <alignment horizontal="center" vertical="center"/>
    </xf>
    <xf numFmtId="49" fontId="15" fillId="2" borderId="91" xfId="0" applyNumberFormat="1" applyFont="1" applyFill="1" applyBorder="1" applyAlignment="1">
      <alignment horizontal="left" vertical="center"/>
    </xf>
    <xf numFmtId="49" fontId="13" fillId="2" borderId="90" xfId="0" applyNumberFormat="1" applyFont="1" applyFill="1" applyBorder="1" applyAlignment="1">
      <alignment horizontal="left" vertical="center"/>
    </xf>
  </cellXfs>
  <cellStyles count="2">
    <cellStyle name="標準" xfId="0" builtinId="0"/>
    <cellStyle name="標準 2" xfId="1"/>
  </cellStyles>
  <dxfs count="18">
    <dxf>
      <font>
        <color theme="0"/>
      </font>
    </dxf>
    <dxf>
      <font>
        <color theme="0"/>
      </font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57"/>
  <sheetViews>
    <sheetView tabSelected="1" zoomScaleNormal="100" workbookViewId="0">
      <selection activeCell="F6" sqref="F6:O7"/>
    </sheetView>
  </sheetViews>
  <sheetFormatPr defaultRowHeight="12"/>
  <cols>
    <col min="1" max="36" width="2.5" style="5" customWidth="1"/>
    <col min="37" max="16384" width="9" style="5"/>
  </cols>
  <sheetData>
    <row r="1" spans="1:37" ht="13.5">
      <c r="A1" s="48" t="s">
        <v>55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  <c r="AI1" s="47"/>
      <c r="AJ1" s="47"/>
    </row>
    <row r="2" spans="1:37" ht="15" customHeight="1">
      <c r="A2" s="114" t="s">
        <v>16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"/>
      <c r="N2" s="1"/>
      <c r="O2" s="1"/>
      <c r="P2" s="1"/>
      <c r="Q2" s="1"/>
      <c r="R2" s="1"/>
      <c r="S2" s="1" t="s">
        <v>29</v>
      </c>
      <c r="T2" s="58"/>
      <c r="U2" s="58"/>
      <c r="V2" s="58"/>
      <c r="W2" s="1" t="s">
        <v>30</v>
      </c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1:37" ht="15" customHeight="1">
      <c r="A3" s="127" t="s">
        <v>58</v>
      </c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"/>
      <c r="P3" s="1"/>
      <c r="Q3" s="1"/>
      <c r="R3" s="1"/>
      <c r="S3" s="1" t="s">
        <v>41</v>
      </c>
      <c r="T3" s="1" t="s">
        <v>42</v>
      </c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</row>
    <row r="4" spans="1:37" ht="15" customHeight="1">
      <c r="A4" s="24"/>
      <c r="B4" s="24"/>
      <c r="C4" s="24"/>
      <c r="D4" s="24"/>
      <c r="E4" s="24"/>
      <c r="F4" s="24"/>
      <c r="G4" s="24"/>
      <c r="H4" s="24"/>
      <c r="I4" s="24"/>
      <c r="J4" s="24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</row>
    <row r="5" spans="1:37" ht="15" customHeight="1" thickBot="1">
      <c r="A5" s="24"/>
      <c r="B5" s="24"/>
      <c r="C5" s="24"/>
      <c r="D5" s="24"/>
      <c r="E5" s="24"/>
      <c r="F5" s="24"/>
      <c r="G5" s="24"/>
      <c r="H5" s="24"/>
      <c r="I5" s="24"/>
      <c r="J5" s="24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</row>
    <row r="6" spans="1:37" ht="15" customHeight="1">
      <c r="A6" s="69" t="s">
        <v>17</v>
      </c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3"/>
      <c r="P6" s="75" t="s">
        <v>27</v>
      </c>
      <c r="Q6" s="75"/>
      <c r="R6" s="75"/>
      <c r="S6" s="75"/>
      <c r="T6" s="75"/>
      <c r="U6" s="75"/>
      <c r="V6" s="75"/>
      <c r="W6" s="75"/>
      <c r="X6" s="75"/>
      <c r="Y6" s="75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8" t="s">
        <v>5</v>
      </c>
    </row>
    <row r="7" spans="1:37" ht="15" customHeight="1" thickBot="1">
      <c r="A7" s="71"/>
      <c r="B7" s="72"/>
      <c r="C7" s="72"/>
      <c r="D7" s="72"/>
      <c r="E7" s="72"/>
      <c r="F7" s="72"/>
      <c r="G7" s="72"/>
      <c r="H7" s="72"/>
      <c r="I7" s="72"/>
      <c r="J7" s="72"/>
      <c r="K7" s="72"/>
      <c r="L7" s="72"/>
      <c r="M7" s="72"/>
      <c r="N7" s="72"/>
      <c r="O7" s="74"/>
      <c r="P7" s="38"/>
      <c r="Q7" s="38"/>
      <c r="R7" s="38"/>
      <c r="S7" s="38"/>
      <c r="T7" s="38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8" t="s">
        <v>6</v>
      </c>
    </row>
    <row r="8" spans="1:37" ht="15" customHeight="1">
      <c r="A8" s="121" t="s">
        <v>18</v>
      </c>
      <c r="B8" s="122"/>
      <c r="C8" s="122"/>
      <c r="D8" s="122"/>
      <c r="E8" s="122"/>
      <c r="F8" s="123"/>
      <c r="G8" s="124"/>
      <c r="H8" s="124"/>
      <c r="I8" s="124"/>
      <c r="J8" s="124"/>
      <c r="K8" s="124"/>
      <c r="L8" s="124"/>
      <c r="M8" s="124"/>
      <c r="N8" s="124"/>
      <c r="O8" s="124"/>
      <c r="P8" s="124"/>
      <c r="Q8" s="124"/>
      <c r="R8" s="124"/>
      <c r="S8" s="124"/>
      <c r="T8" s="125"/>
      <c r="U8" s="82" t="s">
        <v>28</v>
      </c>
      <c r="V8" s="83"/>
      <c r="W8" s="83"/>
      <c r="X8" s="83"/>
      <c r="Y8" s="83"/>
      <c r="Z8" s="83"/>
      <c r="AA8" s="83"/>
      <c r="AB8" s="83"/>
      <c r="AC8" s="83"/>
      <c r="AD8" s="83"/>
      <c r="AE8" s="83"/>
      <c r="AF8" s="83"/>
      <c r="AG8" s="83"/>
      <c r="AH8" s="83"/>
      <c r="AI8" s="84"/>
      <c r="AJ8" s="1"/>
      <c r="AK8" s="18" t="s">
        <v>7</v>
      </c>
    </row>
    <row r="9" spans="1:37" ht="15" customHeight="1">
      <c r="A9" s="91" t="s">
        <v>19</v>
      </c>
      <c r="B9" s="92"/>
      <c r="C9" s="92"/>
      <c r="D9" s="92"/>
      <c r="E9" s="92"/>
      <c r="F9" s="103"/>
      <c r="G9" s="103"/>
      <c r="H9" s="103"/>
      <c r="I9" s="103"/>
      <c r="J9" s="103"/>
      <c r="K9" s="103"/>
      <c r="L9" s="103"/>
      <c r="M9" s="103"/>
      <c r="N9" s="103"/>
      <c r="O9" s="103"/>
      <c r="P9" s="103"/>
      <c r="Q9" s="103"/>
      <c r="R9" s="103"/>
      <c r="S9" s="103"/>
      <c r="T9" s="103"/>
      <c r="U9" s="76"/>
      <c r="V9" s="77"/>
      <c r="W9" s="77"/>
      <c r="X9" s="77"/>
      <c r="Y9" s="77"/>
      <c r="Z9" s="77"/>
      <c r="AA9" s="77"/>
      <c r="AB9" s="77"/>
      <c r="AC9" s="77"/>
      <c r="AD9" s="77"/>
      <c r="AE9" s="77"/>
      <c r="AF9" s="77"/>
      <c r="AG9" s="77"/>
      <c r="AH9" s="77"/>
      <c r="AI9" s="78"/>
      <c r="AJ9" s="1"/>
      <c r="AK9" s="18" t="s">
        <v>8</v>
      </c>
    </row>
    <row r="10" spans="1:37" ht="15" customHeight="1">
      <c r="A10" s="93"/>
      <c r="B10" s="64"/>
      <c r="C10" s="64"/>
      <c r="D10" s="64"/>
      <c r="E10" s="64"/>
      <c r="F10" s="104"/>
      <c r="G10" s="104"/>
      <c r="H10" s="104"/>
      <c r="I10" s="104"/>
      <c r="J10" s="104"/>
      <c r="K10" s="104"/>
      <c r="L10" s="104"/>
      <c r="M10" s="104"/>
      <c r="N10" s="104"/>
      <c r="O10" s="104"/>
      <c r="P10" s="104"/>
      <c r="Q10" s="104"/>
      <c r="R10" s="104"/>
      <c r="S10" s="104"/>
      <c r="T10" s="104"/>
      <c r="U10" s="79"/>
      <c r="V10" s="80"/>
      <c r="W10" s="80"/>
      <c r="X10" s="80"/>
      <c r="Y10" s="80"/>
      <c r="Z10" s="80"/>
      <c r="AA10" s="80"/>
      <c r="AB10" s="80"/>
      <c r="AC10" s="80"/>
      <c r="AD10" s="80"/>
      <c r="AE10" s="80"/>
      <c r="AF10" s="80"/>
      <c r="AG10" s="80"/>
      <c r="AH10" s="80"/>
      <c r="AI10" s="81"/>
      <c r="AJ10" s="1"/>
      <c r="AK10" s="18" t="s">
        <v>9</v>
      </c>
    </row>
    <row r="11" spans="1:37" ht="15" customHeight="1">
      <c r="A11" s="85" t="s">
        <v>18</v>
      </c>
      <c r="B11" s="86"/>
      <c r="C11" s="86"/>
      <c r="D11" s="86"/>
      <c r="E11" s="86"/>
      <c r="F11" s="105"/>
      <c r="G11" s="106"/>
      <c r="H11" s="106"/>
      <c r="I11" s="106"/>
      <c r="J11" s="106"/>
      <c r="K11" s="106"/>
      <c r="L11" s="106"/>
      <c r="M11" s="106"/>
      <c r="N11" s="106"/>
      <c r="O11" s="106"/>
      <c r="P11" s="106"/>
      <c r="Q11" s="106"/>
      <c r="R11" s="106"/>
      <c r="S11" s="106"/>
      <c r="T11" s="106"/>
      <c r="U11" s="106"/>
      <c r="V11" s="106"/>
      <c r="W11" s="106"/>
      <c r="X11" s="106"/>
      <c r="Y11" s="106"/>
      <c r="Z11" s="106"/>
      <c r="AA11" s="106"/>
      <c r="AB11" s="106"/>
      <c r="AC11" s="106"/>
      <c r="AD11" s="106"/>
      <c r="AE11" s="106"/>
      <c r="AF11" s="106"/>
      <c r="AG11" s="106"/>
      <c r="AH11" s="106"/>
      <c r="AI11" s="107"/>
      <c r="AJ11" s="1"/>
      <c r="AK11" s="18" t="s">
        <v>10</v>
      </c>
    </row>
    <row r="12" spans="1:37" ht="15" customHeight="1">
      <c r="A12" s="117" t="s">
        <v>20</v>
      </c>
      <c r="B12" s="77"/>
      <c r="C12" s="77"/>
      <c r="D12" s="77"/>
      <c r="E12" s="118"/>
      <c r="F12" s="19" t="s">
        <v>21</v>
      </c>
      <c r="G12" s="77"/>
      <c r="H12" s="77"/>
      <c r="I12" s="77"/>
      <c r="J12" s="20" t="s">
        <v>22</v>
      </c>
      <c r="K12" s="77"/>
      <c r="L12" s="77"/>
      <c r="M12" s="77"/>
      <c r="N12" s="77"/>
      <c r="O12" s="96"/>
      <c r="P12" s="109"/>
      <c r="Q12" s="109"/>
      <c r="R12" s="109"/>
      <c r="S12" s="109"/>
      <c r="T12" s="109"/>
      <c r="U12" s="109"/>
      <c r="V12" s="109"/>
      <c r="W12" s="109"/>
      <c r="X12" s="109"/>
      <c r="Y12" s="109"/>
      <c r="Z12" s="109"/>
      <c r="AA12" s="109"/>
      <c r="AB12" s="109"/>
      <c r="AC12" s="109"/>
      <c r="AD12" s="109"/>
      <c r="AE12" s="109"/>
      <c r="AF12" s="109"/>
      <c r="AG12" s="109"/>
      <c r="AH12" s="109"/>
      <c r="AI12" s="110"/>
      <c r="AJ12" s="1"/>
      <c r="AK12" s="18" t="s">
        <v>11</v>
      </c>
    </row>
    <row r="13" spans="1:37" ht="15" customHeight="1">
      <c r="A13" s="117"/>
      <c r="B13" s="77"/>
      <c r="C13" s="77"/>
      <c r="D13" s="77"/>
      <c r="E13" s="118"/>
      <c r="F13" s="94"/>
      <c r="G13" s="95"/>
      <c r="H13" s="95"/>
      <c r="I13" s="95"/>
      <c r="J13" s="95"/>
      <c r="K13" s="95"/>
      <c r="L13" s="95"/>
      <c r="M13" s="95"/>
      <c r="N13" s="95"/>
      <c r="O13" s="95"/>
      <c r="P13" s="95"/>
      <c r="Q13" s="95"/>
      <c r="R13" s="95"/>
      <c r="S13" s="95"/>
      <c r="T13" s="95"/>
      <c r="U13" s="95"/>
      <c r="V13" s="95"/>
      <c r="W13" s="95"/>
      <c r="X13" s="95"/>
      <c r="Y13" s="95"/>
      <c r="Z13" s="95"/>
      <c r="AA13" s="95"/>
      <c r="AB13" s="95"/>
      <c r="AC13" s="95"/>
      <c r="AD13" s="95"/>
      <c r="AE13" s="95"/>
      <c r="AF13" s="95"/>
      <c r="AG13" s="95"/>
      <c r="AH13" s="95"/>
      <c r="AI13" s="111"/>
      <c r="AJ13" s="1"/>
      <c r="AK13" s="18" t="s">
        <v>12</v>
      </c>
    </row>
    <row r="14" spans="1:37" ht="15" customHeight="1">
      <c r="A14" s="117"/>
      <c r="B14" s="77"/>
      <c r="C14" s="77"/>
      <c r="D14" s="77"/>
      <c r="E14" s="118"/>
      <c r="F14" s="97"/>
      <c r="G14" s="98"/>
      <c r="H14" s="98"/>
      <c r="I14" s="98"/>
      <c r="J14" s="98"/>
      <c r="K14" s="98"/>
      <c r="L14" s="98"/>
      <c r="M14" s="98"/>
      <c r="N14" s="98"/>
      <c r="O14" s="98"/>
      <c r="P14" s="98"/>
      <c r="Q14" s="98"/>
      <c r="R14" s="98"/>
      <c r="S14" s="98"/>
      <c r="T14" s="98"/>
      <c r="U14" s="98"/>
      <c r="V14" s="98"/>
      <c r="W14" s="98"/>
      <c r="X14" s="98"/>
      <c r="Y14" s="98"/>
      <c r="Z14" s="98"/>
      <c r="AA14" s="98"/>
      <c r="AB14" s="98"/>
      <c r="AC14" s="98"/>
      <c r="AD14" s="98"/>
      <c r="AE14" s="98"/>
      <c r="AF14" s="98"/>
      <c r="AG14" s="98"/>
      <c r="AH14" s="98"/>
      <c r="AI14" s="112"/>
      <c r="AJ14" s="1"/>
      <c r="AK14" s="18" t="s">
        <v>13</v>
      </c>
    </row>
    <row r="15" spans="1:37" ht="15" customHeight="1">
      <c r="A15" s="119"/>
      <c r="B15" s="80"/>
      <c r="C15" s="80"/>
      <c r="D15" s="80"/>
      <c r="E15" s="120"/>
      <c r="F15" s="64" t="s">
        <v>23</v>
      </c>
      <c r="G15" s="64"/>
      <c r="H15" s="113"/>
      <c r="I15" s="90"/>
      <c r="J15" s="90"/>
      <c r="K15" s="90"/>
      <c r="L15" s="21" t="s">
        <v>22</v>
      </c>
      <c r="M15" s="90"/>
      <c r="N15" s="90"/>
      <c r="O15" s="90"/>
      <c r="P15" s="22" t="s">
        <v>22</v>
      </c>
      <c r="Q15" s="90"/>
      <c r="R15" s="90"/>
      <c r="S15" s="90"/>
      <c r="T15" s="126"/>
      <c r="U15" s="64" t="s">
        <v>24</v>
      </c>
      <c r="V15" s="64"/>
      <c r="W15" s="113"/>
      <c r="X15" s="90"/>
      <c r="Y15" s="90"/>
      <c r="Z15" s="90"/>
      <c r="AA15" s="21" t="s">
        <v>22</v>
      </c>
      <c r="AB15" s="90"/>
      <c r="AC15" s="90"/>
      <c r="AD15" s="90"/>
      <c r="AE15" s="22" t="s">
        <v>22</v>
      </c>
      <c r="AF15" s="90"/>
      <c r="AG15" s="90"/>
      <c r="AH15" s="90"/>
      <c r="AI15" s="108"/>
      <c r="AJ15" s="1"/>
      <c r="AK15" s="18" t="s">
        <v>14</v>
      </c>
    </row>
    <row r="16" spans="1:37" ht="15" customHeight="1">
      <c r="A16" s="85" t="s">
        <v>18</v>
      </c>
      <c r="B16" s="86"/>
      <c r="C16" s="86"/>
      <c r="D16" s="86"/>
      <c r="E16" s="86"/>
      <c r="F16" s="87"/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8"/>
      <c r="T16" s="89"/>
      <c r="U16" s="64" t="s">
        <v>25</v>
      </c>
      <c r="V16" s="64"/>
      <c r="W16" s="64"/>
      <c r="X16" s="64"/>
      <c r="Y16" s="64"/>
      <c r="Z16" s="64"/>
      <c r="AA16" s="64"/>
      <c r="AB16" s="64"/>
      <c r="AC16" s="64"/>
      <c r="AD16" s="64"/>
      <c r="AE16" s="64"/>
      <c r="AF16" s="64"/>
      <c r="AG16" s="64"/>
      <c r="AH16" s="64"/>
      <c r="AI16" s="65"/>
      <c r="AJ16" s="1"/>
    </row>
    <row r="17" spans="1:36" ht="15" customHeight="1">
      <c r="A17" s="91" t="s">
        <v>43</v>
      </c>
      <c r="B17" s="92"/>
      <c r="C17" s="92"/>
      <c r="D17" s="92"/>
      <c r="E17" s="92"/>
      <c r="F17" s="94"/>
      <c r="G17" s="95"/>
      <c r="H17" s="95"/>
      <c r="I17" s="95"/>
      <c r="J17" s="95"/>
      <c r="K17" s="95"/>
      <c r="L17" s="95"/>
      <c r="M17" s="95"/>
      <c r="N17" s="95"/>
      <c r="O17" s="95"/>
      <c r="P17" s="95"/>
      <c r="Q17" s="95"/>
      <c r="R17" s="95"/>
      <c r="S17" s="95"/>
      <c r="T17" s="96"/>
      <c r="U17" s="100" t="s">
        <v>23</v>
      </c>
      <c r="V17" s="64"/>
      <c r="W17" s="64"/>
      <c r="X17" s="64"/>
      <c r="Y17" s="64"/>
      <c r="Z17" s="64" t="s">
        <v>22</v>
      </c>
      <c r="AA17" s="64"/>
      <c r="AB17" s="64"/>
      <c r="AC17" s="64"/>
      <c r="AD17" s="64"/>
      <c r="AE17" s="64" t="s">
        <v>39</v>
      </c>
      <c r="AF17" s="64"/>
      <c r="AG17" s="64"/>
      <c r="AH17" s="64"/>
      <c r="AI17" s="65"/>
      <c r="AJ17" s="1"/>
    </row>
    <row r="18" spans="1:36" ht="15" customHeight="1">
      <c r="A18" s="93"/>
      <c r="B18" s="64"/>
      <c r="C18" s="64"/>
      <c r="D18" s="64"/>
      <c r="E18" s="64"/>
      <c r="F18" s="97"/>
      <c r="G18" s="98"/>
      <c r="H18" s="98"/>
      <c r="I18" s="98"/>
      <c r="J18" s="98"/>
      <c r="K18" s="98"/>
      <c r="L18" s="98"/>
      <c r="M18" s="98"/>
      <c r="N18" s="98"/>
      <c r="O18" s="98"/>
      <c r="P18" s="98"/>
      <c r="Q18" s="98"/>
      <c r="R18" s="98"/>
      <c r="S18" s="98"/>
      <c r="T18" s="99"/>
      <c r="U18" s="100"/>
      <c r="V18" s="64"/>
      <c r="W18" s="64"/>
      <c r="X18" s="64"/>
      <c r="Y18" s="64"/>
      <c r="Z18" s="64"/>
      <c r="AA18" s="64"/>
      <c r="AB18" s="64"/>
      <c r="AC18" s="64"/>
      <c r="AD18" s="64"/>
      <c r="AE18" s="64"/>
      <c r="AF18" s="64"/>
      <c r="AG18" s="64"/>
      <c r="AH18" s="64"/>
      <c r="AI18" s="65"/>
      <c r="AJ18" s="1"/>
    </row>
    <row r="19" spans="1:36" ht="15" customHeight="1">
      <c r="A19" s="93"/>
      <c r="B19" s="64"/>
      <c r="C19" s="64"/>
      <c r="D19" s="64"/>
      <c r="E19" s="64"/>
      <c r="F19" s="64" t="s">
        <v>26</v>
      </c>
      <c r="G19" s="64"/>
      <c r="H19" s="64"/>
      <c r="I19" s="66"/>
      <c r="J19" s="67"/>
      <c r="K19" s="67"/>
      <c r="L19" s="67"/>
      <c r="M19" s="67"/>
      <c r="N19" s="67"/>
      <c r="O19" s="67"/>
      <c r="P19" s="67"/>
      <c r="Q19" s="67"/>
      <c r="R19" s="67"/>
      <c r="S19" s="67"/>
      <c r="T19" s="67"/>
      <c r="U19" s="67"/>
      <c r="V19" s="67"/>
      <c r="W19" s="67"/>
      <c r="X19" s="67"/>
      <c r="Y19" s="67"/>
      <c r="Z19" s="67"/>
      <c r="AA19" s="67"/>
      <c r="AB19" s="67"/>
      <c r="AC19" s="67"/>
      <c r="AD19" s="67"/>
      <c r="AE19" s="67"/>
      <c r="AF19" s="67"/>
      <c r="AG19" s="67"/>
      <c r="AH19" s="67"/>
      <c r="AI19" s="68"/>
      <c r="AJ19" s="1"/>
    </row>
    <row r="20" spans="1:36" ht="15" customHeight="1">
      <c r="A20" s="128" t="s">
        <v>18</v>
      </c>
      <c r="B20" s="129"/>
      <c r="C20" s="129"/>
      <c r="D20" s="129"/>
      <c r="E20" s="129"/>
      <c r="F20" s="138"/>
      <c r="G20" s="139"/>
      <c r="H20" s="139"/>
      <c r="I20" s="139"/>
      <c r="J20" s="139"/>
      <c r="K20" s="139"/>
      <c r="L20" s="139"/>
      <c r="M20" s="139"/>
      <c r="N20" s="139"/>
      <c r="O20" s="139"/>
      <c r="P20" s="139"/>
      <c r="Q20" s="139"/>
      <c r="R20" s="139"/>
      <c r="S20" s="139"/>
      <c r="T20" s="139"/>
      <c r="U20" s="139"/>
      <c r="V20" s="139"/>
      <c r="W20" s="139"/>
      <c r="X20" s="139"/>
      <c r="Y20" s="139"/>
      <c r="Z20" s="139"/>
      <c r="AA20" s="139"/>
      <c r="AB20" s="139"/>
      <c r="AC20" s="139"/>
      <c r="AD20" s="139"/>
      <c r="AE20" s="139"/>
      <c r="AF20" s="139"/>
      <c r="AG20" s="139"/>
      <c r="AH20" s="139"/>
      <c r="AI20" s="140"/>
      <c r="AJ20" s="1"/>
    </row>
    <row r="21" spans="1:36" ht="15" customHeight="1">
      <c r="A21" s="130" t="s">
        <v>44</v>
      </c>
      <c r="B21" s="131"/>
      <c r="C21" s="131"/>
      <c r="D21" s="131"/>
      <c r="E21" s="131"/>
      <c r="F21" s="136"/>
      <c r="G21" s="95"/>
      <c r="H21" s="95"/>
      <c r="I21" s="95"/>
      <c r="J21" s="95"/>
      <c r="K21" s="95"/>
      <c r="L21" s="95"/>
      <c r="M21" s="95"/>
      <c r="N21" s="95"/>
      <c r="O21" s="95"/>
      <c r="P21" s="95"/>
      <c r="Q21" s="95"/>
      <c r="R21" s="95"/>
      <c r="S21" s="95"/>
      <c r="T21" s="95"/>
      <c r="U21" s="95"/>
      <c r="V21" s="95"/>
      <c r="W21" s="95"/>
      <c r="X21" s="95"/>
      <c r="Y21" s="95"/>
      <c r="Z21" s="95"/>
      <c r="AA21" s="95"/>
      <c r="AB21" s="95"/>
      <c r="AC21" s="95"/>
      <c r="AD21" s="95"/>
      <c r="AE21" s="95"/>
      <c r="AF21" s="95"/>
      <c r="AG21" s="95"/>
      <c r="AH21" s="95"/>
      <c r="AI21" s="111"/>
      <c r="AJ21" s="1"/>
    </row>
    <row r="22" spans="1:36" ht="15" customHeight="1">
      <c r="A22" s="132"/>
      <c r="B22" s="133"/>
      <c r="C22" s="133"/>
      <c r="D22" s="133"/>
      <c r="E22" s="133"/>
      <c r="F22" s="137"/>
      <c r="G22" s="98"/>
      <c r="H22" s="98"/>
      <c r="I22" s="98"/>
      <c r="J22" s="98"/>
      <c r="K22" s="98"/>
      <c r="L22" s="98"/>
      <c r="M22" s="98"/>
      <c r="N22" s="98"/>
      <c r="O22" s="98"/>
      <c r="P22" s="98"/>
      <c r="Q22" s="98"/>
      <c r="R22" s="98"/>
      <c r="S22" s="98"/>
      <c r="T22" s="98"/>
      <c r="U22" s="98"/>
      <c r="V22" s="98"/>
      <c r="W22" s="98"/>
      <c r="X22" s="98"/>
      <c r="Y22" s="98"/>
      <c r="Z22" s="98"/>
      <c r="AA22" s="98"/>
      <c r="AB22" s="98"/>
      <c r="AC22" s="98"/>
      <c r="AD22" s="98"/>
      <c r="AE22" s="98"/>
      <c r="AF22" s="98"/>
      <c r="AG22" s="98"/>
      <c r="AH22" s="98"/>
      <c r="AI22" s="112"/>
      <c r="AJ22" s="1"/>
    </row>
    <row r="23" spans="1:36" ht="15" customHeight="1">
      <c r="A23" s="134" t="s">
        <v>18</v>
      </c>
      <c r="B23" s="135"/>
      <c r="C23" s="135"/>
      <c r="D23" s="135"/>
      <c r="E23" s="135"/>
      <c r="F23" s="141"/>
      <c r="G23" s="141"/>
      <c r="H23" s="141"/>
      <c r="I23" s="141"/>
      <c r="J23" s="141"/>
      <c r="K23" s="141"/>
      <c r="L23" s="141"/>
      <c r="M23" s="141"/>
      <c r="N23" s="141"/>
      <c r="O23" s="141"/>
      <c r="P23" s="141"/>
      <c r="Q23" s="141"/>
      <c r="R23" s="141"/>
      <c r="S23" s="135" t="s">
        <v>18</v>
      </c>
      <c r="T23" s="135"/>
      <c r="U23" s="135"/>
      <c r="V23" s="135"/>
      <c r="W23" s="141"/>
      <c r="X23" s="141"/>
      <c r="Y23" s="141"/>
      <c r="Z23" s="141"/>
      <c r="AA23" s="141"/>
      <c r="AB23" s="141"/>
      <c r="AC23" s="141"/>
      <c r="AD23" s="141"/>
      <c r="AE23" s="141"/>
      <c r="AF23" s="141"/>
      <c r="AG23" s="141"/>
      <c r="AH23" s="141"/>
      <c r="AI23" s="142"/>
      <c r="AJ23" s="1"/>
    </row>
    <row r="24" spans="1:36" ht="15" customHeight="1">
      <c r="A24" s="130" t="s">
        <v>46</v>
      </c>
      <c r="B24" s="131"/>
      <c r="C24" s="131"/>
      <c r="D24" s="131"/>
      <c r="E24" s="131"/>
      <c r="F24" s="131"/>
      <c r="G24" s="131"/>
      <c r="H24" s="131"/>
      <c r="I24" s="131"/>
      <c r="J24" s="131"/>
      <c r="K24" s="131"/>
      <c r="L24" s="131"/>
      <c r="M24" s="131"/>
      <c r="N24" s="131"/>
      <c r="O24" s="131"/>
      <c r="P24" s="131"/>
      <c r="Q24" s="131"/>
      <c r="R24" s="131"/>
      <c r="S24" s="131" t="s">
        <v>47</v>
      </c>
      <c r="T24" s="131"/>
      <c r="U24" s="131"/>
      <c r="V24" s="131"/>
      <c r="W24" s="131"/>
      <c r="X24" s="131"/>
      <c r="Y24" s="131"/>
      <c r="Z24" s="131"/>
      <c r="AA24" s="131"/>
      <c r="AB24" s="131"/>
      <c r="AC24" s="131"/>
      <c r="AD24" s="131"/>
      <c r="AE24" s="131"/>
      <c r="AF24" s="131"/>
      <c r="AG24" s="131"/>
      <c r="AH24" s="131"/>
      <c r="AI24" s="143"/>
      <c r="AJ24" s="1"/>
    </row>
    <row r="25" spans="1:36" ht="15" customHeight="1">
      <c r="A25" s="132"/>
      <c r="B25" s="133"/>
      <c r="C25" s="133"/>
      <c r="D25" s="133"/>
      <c r="E25" s="133"/>
      <c r="F25" s="133"/>
      <c r="G25" s="133"/>
      <c r="H25" s="133"/>
      <c r="I25" s="133"/>
      <c r="J25" s="133"/>
      <c r="K25" s="133"/>
      <c r="L25" s="133"/>
      <c r="M25" s="133"/>
      <c r="N25" s="133"/>
      <c r="O25" s="133"/>
      <c r="P25" s="133"/>
      <c r="Q25" s="133"/>
      <c r="R25" s="133"/>
      <c r="S25" s="133"/>
      <c r="T25" s="133"/>
      <c r="U25" s="133"/>
      <c r="V25" s="133"/>
      <c r="W25" s="133"/>
      <c r="X25" s="133"/>
      <c r="Y25" s="133"/>
      <c r="Z25" s="133"/>
      <c r="AA25" s="133"/>
      <c r="AB25" s="133"/>
      <c r="AC25" s="133"/>
      <c r="AD25" s="133"/>
      <c r="AE25" s="133"/>
      <c r="AF25" s="133"/>
      <c r="AG25" s="133"/>
      <c r="AH25" s="133"/>
      <c r="AI25" s="144"/>
      <c r="AJ25" s="1"/>
    </row>
    <row r="26" spans="1:36" ht="15" customHeight="1">
      <c r="A26" s="128" t="s">
        <v>18</v>
      </c>
      <c r="B26" s="129"/>
      <c r="C26" s="129"/>
      <c r="D26" s="129"/>
      <c r="E26" s="129"/>
      <c r="F26" s="138"/>
      <c r="G26" s="139"/>
      <c r="H26" s="139"/>
      <c r="I26" s="139"/>
      <c r="J26" s="139"/>
      <c r="K26" s="139"/>
      <c r="L26" s="139"/>
      <c r="M26" s="139"/>
      <c r="N26" s="139"/>
      <c r="O26" s="139"/>
      <c r="P26" s="139"/>
      <c r="Q26" s="139"/>
      <c r="R26" s="139"/>
      <c r="S26" s="139"/>
      <c r="T26" s="139"/>
      <c r="U26" s="139"/>
      <c r="V26" s="139"/>
      <c r="W26" s="139"/>
      <c r="X26" s="139"/>
      <c r="Y26" s="139"/>
      <c r="Z26" s="139"/>
      <c r="AA26" s="139"/>
      <c r="AB26" s="139"/>
      <c r="AC26" s="139"/>
      <c r="AD26" s="139"/>
      <c r="AE26" s="139"/>
      <c r="AF26" s="139"/>
      <c r="AG26" s="139"/>
      <c r="AH26" s="139"/>
      <c r="AI26" s="140"/>
      <c r="AJ26" s="1"/>
    </row>
    <row r="27" spans="1:36" ht="15" customHeight="1">
      <c r="A27" s="130" t="s">
        <v>45</v>
      </c>
      <c r="B27" s="131"/>
      <c r="C27" s="131"/>
      <c r="D27" s="131"/>
      <c r="E27" s="131"/>
      <c r="F27" s="136"/>
      <c r="G27" s="95"/>
      <c r="H27" s="95"/>
      <c r="I27" s="95"/>
      <c r="J27" s="95"/>
      <c r="K27" s="95"/>
      <c r="L27" s="95"/>
      <c r="M27" s="95"/>
      <c r="N27" s="95"/>
      <c r="O27" s="95"/>
      <c r="P27" s="95"/>
      <c r="Q27" s="95"/>
      <c r="R27" s="95"/>
      <c r="S27" s="95"/>
      <c r="T27" s="95"/>
      <c r="U27" s="95"/>
      <c r="V27" s="95"/>
      <c r="W27" s="95"/>
      <c r="X27" s="95"/>
      <c r="Y27" s="95"/>
      <c r="Z27" s="95"/>
      <c r="AA27" s="95"/>
      <c r="AB27" s="95"/>
      <c r="AC27" s="95"/>
      <c r="AD27" s="95"/>
      <c r="AE27" s="95"/>
      <c r="AF27" s="95"/>
      <c r="AG27" s="95"/>
      <c r="AH27" s="95"/>
      <c r="AI27" s="111"/>
      <c r="AJ27" s="1"/>
    </row>
    <row r="28" spans="1:36" ht="15" customHeight="1">
      <c r="A28" s="132"/>
      <c r="B28" s="133"/>
      <c r="C28" s="133"/>
      <c r="D28" s="133"/>
      <c r="E28" s="133"/>
      <c r="F28" s="137"/>
      <c r="G28" s="98"/>
      <c r="H28" s="98"/>
      <c r="I28" s="98"/>
      <c r="J28" s="98"/>
      <c r="K28" s="98"/>
      <c r="L28" s="98"/>
      <c r="M28" s="98"/>
      <c r="N28" s="98"/>
      <c r="O28" s="98"/>
      <c r="P28" s="98"/>
      <c r="Q28" s="98"/>
      <c r="R28" s="98"/>
      <c r="S28" s="98"/>
      <c r="T28" s="98"/>
      <c r="U28" s="98"/>
      <c r="V28" s="98"/>
      <c r="W28" s="98"/>
      <c r="X28" s="98"/>
      <c r="Y28" s="98"/>
      <c r="Z28" s="98"/>
      <c r="AA28" s="98"/>
      <c r="AB28" s="98"/>
      <c r="AC28" s="98"/>
      <c r="AD28" s="98"/>
      <c r="AE28" s="98"/>
      <c r="AF28" s="98"/>
      <c r="AG28" s="98"/>
      <c r="AH28" s="98"/>
      <c r="AI28" s="112"/>
      <c r="AJ28" s="1"/>
    </row>
    <row r="29" spans="1:36" ht="15" customHeight="1">
      <c r="A29" s="134" t="s">
        <v>18</v>
      </c>
      <c r="B29" s="135"/>
      <c r="C29" s="135"/>
      <c r="D29" s="135"/>
      <c r="E29" s="135"/>
      <c r="F29" s="141"/>
      <c r="G29" s="141"/>
      <c r="H29" s="141"/>
      <c r="I29" s="141"/>
      <c r="J29" s="141"/>
      <c r="K29" s="141"/>
      <c r="L29" s="141"/>
      <c r="M29" s="141"/>
      <c r="N29" s="141"/>
      <c r="O29" s="141"/>
      <c r="P29" s="141"/>
      <c r="Q29" s="141"/>
      <c r="R29" s="141"/>
      <c r="S29" s="135" t="s">
        <v>18</v>
      </c>
      <c r="T29" s="135"/>
      <c r="U29" s="135"/>
      <c r="V29" s="135"/>
      <c r="W29" s="141"/>
      <c r="X29" s="141"/>
      <c r="Y29" s="141"/>
      <c r="Z29" s="141"/>
      <c r="AA29" s="141"/>
      <c r="AB29" s="141"/>
      <c r="AC29" s="141"/>
      <c r="AD29" s="141"/>
      <c r="AE29" s="141"/>
      <c r="AF29" s="141"/>
      <c r="AG29" s="141"/>
      <c r="AH29" s="141"/>
      <c r="AI29" s="142"/>
      <c r="AJ29" s="1"/>
    </row>
    <row r="30" spans="1:36" ht="15" customHeight="1">
      <c r="A30" s="130" t="s">
        <v>46</v>
      </c>
      <c r="B30" s="131"/>
      <c r="C30" s="131"/>
      <c r="D30" s="131"/>
      <c r="E30" s="131"/>
      <c r="F30" s="131"/>
      <c r="G30" s="131"/>
      <c r="H30" s="131"/>
      <c r="I30" s="131"/>
      <c r="J30" s="131"/>
      <c r="K30" s="131"/>
      <c r="L30" s="131"/>
      <c r="M30" s="131"/>
      <c r="N30" s="131"/>
      <c r="O30" s="131"/>
      <c r="P30" s="131"/>
      <c r="Q30" s="131"/>
      <c r="R30" s="131"/>
      <c r="S30" s="131" t="s">
        <v>47</v>
      </c>
      <c r="T30" s="131"/>
      <c r="U30" s="131"/>
      <c r="V30" s="131"/>
      <c r="W30" s="131"/>
      <c r="X30" s="131"/>
      <c r="Y30" s="131"/>
      <c r="Z30" s="131"/>
      <c r="AA30" s="131"/>
      <c r="AB30" s="131"/>
      <c r="AC30" s="131"/>
      <c r="AD30" s="131"/>
      <c r="AE30" s="131"/>
      <c r="AF30" s="131"/>
      <c r="AG30" s="131"/>
      <c r="AH30" s="131"/>
      <c r="AI30" s="143"/>
      <c r="AJ30" s="1"/>
    </row>
    <row r="31" spans="1:36" ht="15" customHeight="1">
      <c r="A31" s="132"/>
      <c r="B31" s="133"/>
      <c r="C31" s="133"/>
      <c r="D31" s="133"/>
      <c r="E31" s="133"/>
      <c r="F31" s="133"/>
      <c r="G31" s="133"/>
      <c r="H31" s="133"/>
      <c r="I31" s="133"/>
      <c r="J31" s="133"/>
      <c r="K31" s="133"/>
      <c r="L31" s="133"/>
      <c r="M31" s="133"/>
      <c r="N31" s="133"/>
      <c r="O31" s="133"/>
      <c r="P31" s="133"/>
      <c r="Q31" s="133"/>
      <c r="R31" s="133"/>
      <c r="S31" s="133"/>
      <c r="T31" s="133"/>
      <c r="U31" s="133"/>
      <c r="V31" s="133"/>
      <c r="W31" s="133"/>
      <c r="X31" s="133"/>
      <c r="Y31" s="133"/>
      <c r="Z31" s="133"/>
      <c r="AA31" s="133"/>
      <c r="AB31" s="133"/>
      <c r="AC31" s="133"/>
      <c r="AD31" s="133"/>
      <c r="AE31" s="133"/>
      <c r="AF31" s="133"/>
      <c r="AG31" s="133"/>
      <c r="AH31" s="133"/>
      <c r="AI31" s="144"/>
      <c r="AJ31" s="1"/>
    </row>
    <row r="32" spans="1:36" ht="15" customHeight="1">
      <c r="A32" s="25"/>
      <c r="B32" s="25"/>
      <c r="C32" s="25"/>
      <c r="D32" s="25"/>
      <c r="E32" s="25"/>
      <c r="F32" s="45"/>
      <c r="G32" s="45"/>
      <c r="H32" s="45"/>
      <c r="I32" s="46"/>
      <c r="J32" s="46"/>
      <c r="K32" s="46"/>
      <c r="L32" s="46"/>
      <c r="M32" s="46"/>
      <c r="N32" s="46"/>
      <c r="O32" s="46"/>
      <c r="P32" s="46"/>
      <c r="Q32" s="46"/>
      <c r="R32" s="46"/>
      <c r="S32" s="46"/>
      <c r="T32" s="46"/>
      <c r="U32" s="46"/>
      <c r="V32" s="46"/>
      <c r="W32" s="46"/>
      <c r="X32" s="46"/>
      <c r="Y32" s="46"/>
      <c r="Z32" s="46"/>
      <c r="AA32" s="46"/>
      <c r="AB32" s="46"/>
      <c r="AC32" s="46"/>
      <c r="AD32" s="46"/>
      <c r="AE32" s="46"/>
      <c r="AF32" s="46"/>
      <c r="AG32" s="46"/>
      <c r="AH32" s="46"/>
      <c r="AI32" s="46"/>
      <c r="AJ32" s="1"/>
    </row>
    <row r="33" spans="1:36" ht="15" customHeight="1">
      <c r="A33" s="2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3"/>
      <c r="S33" s="3"/>
      <c r="T33" s="3"/>
      <c r="U33" s="62"/>
      <c r="V33" s="62"/>
      <c r="W33" s="62"/>
      <c r="X33" s="62"/>
      <c r="Y33" s="1"/>
      <c r="Z33" s="23"/>
      <c r="AA33" s="1"/>
      <c r="AB33" s="1"/>
      <c r="AC33" s="63" t="s">
        <v>1</v>
      </c>
      <c r="AD33" s="63"/>
      <c r="AE33" s="63"/>
      <c r="AF33" s="63"/>
      <c r="AG33" s="63"/>
      <c r="AH33" s="63"/>
      <c r="AI33" s="63"/>
      <c r="AJ33" s="1"/>
    </row>
    <row r="34" spans="1:36" ht="15" customHeight="1" thickBot="1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3"/>
      <c r="S34" s="116"/>
      <c r="T34" s="116"/>
      <c r="U34" s="115"/>
      <c r="V34" s="115"/>
      <c r="W34" s="115"/>
      <c r="X34" s="115"/>
      <c r="Y34" s="2"/>
      <c r="Z34" s="23"/>
      <c r="AA34" s="1"/>
      <c r="AB34" s="1"/>
      <c r="AC34" s="61" t="s">
        <v>0</v>
      </c>
      <c r="AD34" s="62"/>
      <c r="AE34" s="62"/>
      <c r="AF34" s="59">
        <f>LEN(SUBSTITUTE(A35,CHAR(10),""))</f>
        <v>0</v>
      </c>
      <c r="AG34" s="59"/>
      <c r="AH34" s="59"/>
      <c r="AI34" s="60"/>
      <c r="AJ34" s="1"/>
    </row>
    <row r="35" spans="1:36" ht="15" customHeight="1">
      <c r="A35" s="49"/>
      <c r="B35" s="50"/>
      <c r="C35" s="50"/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  <c r="Q35" s="50"/>
      <c r="R35" s="50"/>
      <c r="S35" s="50"/>
      <c r="T35" s="50"/>
      <c r="U35" s="50"/>
      <c r="V35" s="50"/>
      <c r="W35" s="50"/>
      <c r="X35" s="50"/>
      <c r="Y35" s="50"/>
      <c r="Z35" s="50"/>
      <c r="AA35" s="50"/>
      <c r="AB35" s="50"/>
      <c r="AC35" s="50"/>
      <c r="AD35" s="50"/>
      <c r="AE35" s="50"/>
      <c r="AF35" s="50"/>
      <c r="AG35" s="50"/>
      <c r="AH35" s="50"/>
      <c r="AI35" s="51"/>
      <c r="AJ35" s="1"/>
    </row>
    <row r="36" spans="1:36" ht="15" customHeight="1">
      <c r="A36" s="52"/>
      <c r="B36" s="53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53"/>
      <c r="V36" s="53"/>
      <c r="W36" s="53"/>
      <c r="X36" s="53"/>
      <c r="Y36" s="53"/>
      <c r="Z36" s="53"/>
      <c r="AA36" s="53"/>
      <c r="AB36" s="53"/>
      <c r="AC36" s="53"/>
      <c r="AD36" s="53"/>
      <c r="AE36" s="53"/>
      <c r="AF36" s="53"/>
      <c r="AG36" s="53"/>
      <c r="AH36" s="53"/>
      <c r="AI36" s="54"/>
      <c r="AJ36" s="1"/>
    </row>
    <row r="37" spans="1:36" ht="15" customHeight="1">
      <c r="A37" s="52"/>
      <c r="B37" s="53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53"/>
      <c r="V37" s="53"/>
      <c r="W37" s="53"/>
      <c r="X37" s="53"/>
      <c r="Y37" s="53"/>
      <c r="Z37" s="53"/>
      <c r="AA37" s="53"/>
      <c r="AB37" s="53"/>
      <c r="AC37" s="53"/>
      <c r="AD37" s="53"/>
      <c r="AE37" s="53"/>
      <c r="AF37" s="53"/>
      <c r="AG37" s="53"/>
      <c r="AH37" s="53"/>
      <c r="AI37" s="54"/>
      <c r="AJ37" s="1"/>
    </row>
    <row r="38" spans="1:36" ht="15" customHeight="1">
      <c r="A38" s="52"/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53"/>
      <c r="P38" s="53"/>
      <c r="Q38" s="53"/>
      <c r="R38" s="53"/>
      <c r="S38" s="53"/>
      <c r="T38" s="53"/>
      <c r="U38" s="53"/>
      <c r="V38" s="53"/>
      <c r="W38" s="53"/>
      <c r="X38" s="53"/>
      <c r="Y38" s="53"/>
      <c r="Z38" s="53"/>
      <c r="AA38" s="53"/>
      <c r="AB38" s="53"/>
      <c r="AC38" s="53"/>
      <c r="AD38" s="53"/>
      <c r="AE38" s="53"/>
      <c r="AF38" s="53"/>
      <c r="AG38" s="53"/>
      <c r="AH38" s="53"/>
      <c r="AI38" s="54"/>
      <c r="AJ38" s="1"/>
    </row>
    <row r="39" spans="1:36" ht="15" customHeight="1">
      <c r="A39" s="52"/>
      <c r="B39" s="53"/>
      <c r="C39" s="53"/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53"/>
      <c r="U39" s="53"/>
      <c r="V39" s="53"/>
      <c r="W39" s="53"/>
      <c r="X39" s="53"/>
      <c r="Y39" s="53"/>
      <c r="Z39" s="53"/>
      <c r="AA39" s="53"/>
      <c r="AB39" s="53"/>
      <c r="AC39" s="53"/>
      <c r="AD39" s="53"/>
      <c r="AE39" s="53"/>
      <c r="AF39" s="53"/>
      <c r="AG39" s="53"/>
      <c r="AH39" s="53"/>
      <c r="AI39" s="54"/>
      <c r="AJ39" s="1"/>
    </row>
    <row r="40" spans="1:36" ht="15" customHeight="1">
      <c r="A40" s="52"/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53"/>
      <c r="P40" s="53"/>
      <c r="Q40" s="53"/>
      <c r="R40" s="53"/>
      <c r="S40" s="53"/>
      <c r="T40" s="53"/>
      <c r="U40" s="53"/>
      <c r="V40" s="53"/>
      <c r="W40" s="53"/>
      <c r="X40" s="53"/>
      <c r="Y40" s="53"/>
      <c r="Z40" s="53"/>
      <c r="AA40" s="53"/>
      <c r="AB40" s="53"/>
      <c r="AC40" s="53"/>
      <c r="AD40" s="53"/>
      <c r="AE40" s="53"/>
      <c r="AF40" s="53"/>
      <c r="AG40" s="53"/>
      <c r="AH40" s="53"/>
      <c r="AI40" s="54"/>
      <c r="AJ40" s="1"/>
    </row>
    <row r="41" spans="1:36" ht="15" customHeight="1">
      <c r="A41" s="52"/>
      <c r="B41" s="53"/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53"/>
      <c r="P41" s="53"/>
      <c r="Q41" s="53"/>
      <c r="R41" s="53"/>
      <c r="S41" s="53"/>
      <c r="T41" s="53"/>
      <c r="U41" s="53"/>
      <c r="V41" s="53"/>
      <c r="W41" s="53"/>
      <c r="X41" s="53"/>
      <c r="Y41" s="53"/>
      <c r="Z41" s="53"/>
      <c r="AA41" s="53"/>
      <c r="AB41" s="53"/>
      <c r="AC41" s="53"/>
      <c r="AD41" s="53"/>
      <c r="AE41" s="53"/>
      <c r="AF41" s="53"/>
      <c r="AG41" s="53"/>
      <c r="AH41" s="53"/>
      <c r="AI41" s="54"/>
      <c r="AJ41" s="1"/>
    </row>
    <row r="42" spans="1:36" ht="15" customHeight="1">
      <c r="A42" s="52"/>
      <c r="B42" s="53"/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53"/>
      <c r="P42" s="53"/>
      <c r="Q42" s="53"/>
      <c r="R42" s="53"/>
      <c r="S42" s="53"/>
      <c r="T42" s="53"/>
      <c r="U42" s="53"/>
      <c r="V42" s="53"/>
      <c r="W42" s="53"/>
      <c r="X42" s="53"/>
      <c r="Y42" s="53"/>
      <c r="Z42" s="53"/>
      <c r="AA42" s="53"/>
      <c r="AB42" s="53"/>
      <c r="AC42" s="53"/>
      <c r="AD42" s="53"/>
      <c r="AE42" s="53"/>
      <c r="AF42" s="53"/>
      <c r="AG42" s="53"/>
      <c r="AH42" s="53"/>
      <c r="AI42" s="54"/>
      <c r="AJ42" s="1"/>
    </row>
    <row r="43" spans="1:36" ht="15" customHeight="1">
      <c r="A43" s="52"/>
      <c r="B43" s="53"/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53"/>
      <c r="P43" s="53"/>
      <c r="Q43" s="53"/>
      <c r="R43" s="53"/>
      <c r="S43" s="53"/>
      <c r="T43" s="53"/>
      <c r="U43" s="53"/>
      <c r="V43" s="53"/>
      <c r="W43" s="53"/>
      <c r="X43" s="53"/>
      <c r="Y43" s="53"/>
      <c r="Z43" s="53"/>
      <c r="AA43" s="53"/>
      <c r="AB43" s="53"/>
      <c r="AC43" s="53"/>
      <c r="AD43" s="53"/>
      <c r="AE43" s="53"/>
      <c r="AF43" s="53"/>
      <c r="AG43" s="53"/>
      <c r="AH43" s="53"/>
      <c r="AI43" s="54"/>
      <c r="AJ43" s="1"/>
    </row>
    <row r="44" spans="1:36" ht="15" customHeight="1">
      <c r="A44" s="52"/>
      <c r="B44" s="53"/>
      <c r="C44" s="53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53"/>
      <c r="P44" s="53"/>
      <c r="Q44" s="53"/>
      <c r="R44" s="53"/>
      <c r="S44" s="53"/>
      <c r="T44" s="53"/>
      <c r="U44" s="53"/>
      <c r="V44" s="53"/>
      <c r="W44" s="53"/>
      <c r="X44" s="53"/>
      <c r="Y44" s="53"/>
      <c r="Z44" s="53"/>
      <c r="AA44" s="53"/>
      <c r="AB44" s="53"/>
      <c r="AC44" s="53"/>
      <c r="AD44" s="53"/>
      <c r="AE44" s="53"/>
      <c r="AF44" s="53"/>
      <c r="AG44" s="53"/>
      <c r="AH44" s="53"/>
      <c r="AI44" s="54"/>
      <c r="AJ44" s="1"/>
    </row>
    <row r="45" spans="1:36" ht="15" customHeight="1">
      <c r="A45" s="52"/>
      <c r="B45" s="53"/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53"/>
      <c r="P45" s="53"/>
      <c r="Q45" s="53"/>
      <c r="R45" s="53"/>
      <c r="S45" s="53"/>
      <c r="T45" s="53"/>
      <c r="U45" s="53"/>
      <c r="V45" s="53"/>
      <c r="W45" s="53"/>
      <c r="X45" s="53"/>
      <c r="Y45" s="53"/>
      <c r="Z45" s="53"/>
      <c r="AA45" s="53"/>
      <c r="AB45" s="53"/>
      <c r="AC45" s="53"/>
      <c r="AD45" s="53"/>
      <c r="AE45" s="53"/>
      <c r="AF45" s="53"/>
      <c r="AG45" s="53"/>
      <c r="AH45" s="53"/>
      <c r="AI45" s="54"/>
      <c r="AJ45" s="1"/>
    </row>
    <row r="46" spans="1:36" ht="15" customHeight="1">
      <c r="A46" s="52"/>
      <c r="B46" s="53"/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53"/>
      <c r="P46" s="53"/>
      <c r="Q46" s="53"/>
      <c r="R46" s="53"/>
      <c r="S46" s="53"/>
      <c r="T46" s="53"/>
      <c r="U46" s="53"/>
      <c r="V46" s="53"/>
      <c r="W46" s="53"/>
      <c r="X46" s="53"/>
      <c r="Y46" s="53"/>
      <c r="Z46" s="53"/>
      <c r="AA46" s="53"/>
      <c r="AB46" s="53"/>
      <c r="AC46" s="53"/>
      <c r="AD46" s="53"/>
      <c r="AE46" s="53"/>
      <c r="AF46" s="53"/>
      <c r="AG46" s="53"/>
      <c r="AH46" s="53"/>
      <c r="AI46" s="54"/>
      <c r="AJ46" s="1"/>
    </row>
    <row r="47" spans="1:36" ht="15" customHeight="1">
      <c r="A47" s="52"/>
      <c r="B47" s="53"/>
      <c r="C47" s="53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53"/>
      <c r="P47" s="53"/>
      <c r="Q47" s="53"/>
      <c r="R47" s="53"/>
      <c r="S47" s="53"/>
      <c r="T47" s="53"/>
      <c r="U47" s="53"/>
      <c r="V47" s="53"/>
      <c r="W47" s="53"/>
      <c r="X47" s="53"/>
      <c r="Y47" s="53"/>
      <c r="Z47" s="53"/>
      <c r="AA47" s="53"/>
      <c r="AB47" s="53"/>
      <c r="AC47" s="53"/>
      <c r="AD47" s="53"/>
      <c r="AE47" s="53"/>
      <c r="AF47" s="53"/>
      <c r="AG47" s="53"/>
      <c r="AH47" s="53"/>
      <c r="AI47" s="54"/>
      <c r="AJ47" s="1"/>
    </row>
    <row r="48" spans="1:36" ht="15" customHeight="1">
      <c r="A48" s="52"/>
      <c r="B48" s="53"/>
      <c r="C48" s="53"/>
      <c r="D48" s="53"/>
      <c r="E48" s="53"/>
      <c r="F48" s="53"/>
      <c r="G48" s="53"/>
      <c r="H48" s="53"/>
      <c r="I48" s="53"/>
      <c r="J48" s="53"/>
      <c r="K48" s="53"/>
      <c r="L48" s="53"/>
      <c r="M48" s="53"/>
      <c r="N48" s="53"/>
      <c r="O48" s="53"/>
      <c r="P48" s="53"/>
      <c r="Q48" s="53"/>
      <c r="R48" s="53"/>
      <c r="S48" s="53"/>
      <c r="T48" s="53"/>
      <c r="U48" s="53"/>
      <c r="V48" s="53"/>
      <c r="W48" s="53"/>
      <c r="X48" s="53"/>
      <c r="Y48" s="53"/>
      <c r="Z48" s="53"/>
      <c r="AA48" s="53"/>
      <c r="AB48" s="53"/>
      <c r="AC48" s="53"/>
      <c r="AD48" s="53"/>
      <c r="AE48" s="53"/>
      <c r="AF48" s="53"/>
      <c r="AG48" s="53"/>
      <c r="AH48" s="53"/>
      <c r="AI48" s="54"/>
      <c r="AJ48" s="1"/>
    </row>
    <row r="49" spans="1:36" ht="15" customHeight="1">
      <c r="A49" s="52"/>
      <c r="B49" s="53"/>
      <c r="C49" s="53"/>
      <c r="D49" s="53"/>
      <c r="E49" s="53"/>
      <c r="F49" s="53"/>
      <c r="G49" s="53"/>
      <c r="H49" s="53"/>
      <c r="I49" s="53"/>
      <c r="J49" s="53"/>
      <c r="K49" s="53"/>
      <c r="L49" s="53"/>
      <c r="M49" s="53"/>
      <c r="N49" s="53"/>
      <c r="O49" s="53"/>
      <c r="P49" s="53"/>
      <c r="Q49" s="53"/>
      <c r="R49" s="53"/>
      <c r="S49" s="53"/>
      <c r="T49" s="53"/>
      <c r="U49" s="53"/>
      <c r="V49" s="53"/>
      <c r="W49" s="53"/>
      <c r="X49" s="53"/>
      <c r="Y49" s="53"/>
      <c r="Z49" s="53"/>
      <c r="AA49" s="53"/>
      <c r="AB49" s="53"/>
      <c r="AC49" s="53"/>
      <c r="AD49" s="53"/>
      <c r="AE49" s="53"/>
      <c r="AF49" s="53"/>
      <c r="AG49" s="53"/>
      <c r="AH49" s="53"/>
      <c r="AI49" s="54"/>
      <c r="AJ49" s="1"/>
    </row>
    <row r="50" spans="1:36" ht="15" customHeight="1" thickBot="1">
      <c r="A50" s="55"/>
      <c r="B50" s="56"/>
      <c r="C50" s="56"/>
      <c r="D50" s="56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  <c r="P50" s="56"/>
      <c r="Q50" s="56"/>
      <c r="R50" s="56"/>
      <c r="S50" s="56"/>
      <c r="T50" s="56"/>
      <c r="U50" s="56"/>
      <c r="V50" s="56"/>
      <c r="W50" s="56"/>
      <c r="X50" s="56"/>
      <c r="Y50" s="56"/>
      <c r="Z50" s="56"/>
      <c r="AA50" s="56"/>
      <c r="AB50" s="56"/>
      <c r="AC50" s="56"/>
      <c r="AD50" s="56"/>
      <c r="AE50" s="56"/>
      <c r="AF50" s="56"/>
      <c r="AG50" s="56"/>
      <c r="AH50" s="56"/>
      <c r="AI50" s="57"/>
      <c r="AJ50" s="1"/>
    </row>
    <row r="51" spans="1:36" ht="15" customHeight="1">
      <c r="A51" s="102" t="s">
        <v>3</v>
      </c>
      <c r="B51" s="102"/>
      <c r="C51" s="102"/>
      <c r="D51" s="102"/>
      <c r="E51" s="102"/>
      <c r="F51" s="102"/>
      <c r="G51" s="102"/>
      <c r="H51" s="102"/>
      <c r="I51" s="102"/>
      <c r="J51" s="102"/>
      <c r="K51" s="102"/>
      <c r="L51" s="102"/>
      <c r="M51" s="102"/>
      <c r="N51" s="102"/>
      <c r="O51" s="102"/>
      <c r="P51" s="102"/>
      <c r="Q51" s="102"/>
      <c r="R51" s="102"/>
      <c r="S51" s="102"/>
      <c r="T51" s="102"/>
      <c r="U51" s="102"/>
      <c r="V51" s="102"/>
      <c r="W51" s="102"/>
      <c r="X51" s="102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</row>
    <row r="52" spans="1:36" ht="15" customHeight="1">
      <c r="A52" s="101" t="s">
        <v>36</v>
      </c>
      <c r="B52" s="101"/>
      <c r="C52" s="101"/>
      <c r="D52" s="101"/>
      <c r="E52" s="101"/>
      <c r="F52" s="101"/>
      <c r="G52" s="101"/>
      <c r="H52" s="101"/>
      <c r="I52" s="101"/>
      <c r="J52" s="101"/>
      <c r="K52" s="101"/>
      <c r="L52" s="101"/>
      <c r="M52" s="101"/>
      <c r="N52" s="101"/>
      <c r="O52" s="101"/>
      <c r="P52" s="101"/>
      <c r="Q52" s="101"/>
      <c r="R52" s="101"/>
      <c r="S52" s="101"/>
      <c r="T52" s="101"/>
      <c r="U52" s="101"/>
      <c r="V52" s="101"/>
      <c r="W52" s="101"/>
      <c r="X52" s="10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</row>
    <row r="53" spans="1:36" ht="15" customHeight="1">
      <c r="A53" s="101" t="s">
        <v>37</v>
      </c>
      <c r="B53" s="101"/>
      <c r="C53" s="101"/>
      <c r="D53" s="101"/>
      <c r="E53" s="101"/>
      <c r="F53" s="101"/>
      <c r="G53" s="101"/>
      <c r="H53" s="101"/>
      <c r="I53" s="101"/>
      <c r="J53" s="101"/>
      <c r="K53" s="101"/>
      <c r="L53" s="101"/>
      <c r="M53" s="101"/>
      <c r="N53" s="101"/>
      <c r="O53" s="101"/>
      <c r="P53" s="101"/>
      <c r="Q53" s="101"/>
      <c r="R53" s="101"/>
      <c r="S53" s="101"/>
      <c r="T53" s="101"/>
      <c r="U53" s="101"/>
      <c r="V53" s="101"/>
      <c r="W53" s="101"/>
      <c r="X53" s="10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</row>
    <row r="54" spans="1:36">
      <c r="A54" s="1" t="s">
        <v>38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</row>
    <row r="55" spans="1:36">
      <c r="A55" s="1" t="s">
        <v>53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</row>
    <row r="57" spans="1:36">
      <c r="B57" s="7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</row>
  </sheetData>
  <mergeCells count="74">
    <mergeCell ref="F29:R29"/>
    <mergeCell ref="S29:V29"/>
    <mergeCell ref="W29:AI29"/>
    <mergeCell ref="A30:E31"/>
    <mergeCell ref="F30:R31"/>
    <mergeCell ref="S30:V31"/>
    <mergeCell ref="W30:AI31"/>
    <mergeCell ref="A29:E29"/>
    <mergeCell ref="F26:AI26"/>
    <mergeCell ref="A27:E28"/>
    <mergeCell ref="F27:AI28"/>
    <mergeCell ref="A24:E25"/>
    <mergeCell ref="A26:E26"/>
    <mergeCell ref="F20:AI20"/>
    <mergeCell ref="S23:V23"/>
    <mergeCell ref="S24:V25"/>
    <mergeCell ref="F23:R23"/>
    <mergeCell ref="F24:R25"/>
    <mergeCell ref="W23:AI23"/>
    <mergeCell ref="W24:AI25"/>
    <mergeCell ref="A2:L2"/>
    <mergeCell ref="U34:X34"/>
    <mergeCell ref="S34:T34"/>
    <mergeCell ref="A12:E15"/>
    <mergeCell ref="G12:I12"/>
    <mergeCell ref="U33:X33"/>
    <mergeCell ref="A8:E8"/>
    <mergeCell ref="F8:T8"/>
    <mergeCell ref="Q15:T15"/>
    <mergeCell ref="U15:V15"/>
    <mergeCell ref="W15:Z15"/>
    <mergeCell ref="A3:N3"/>
    <mergeCell ref="A20:E20"/>
    <mergeCell ref="A21:E22"/>
    <mergeCell ref="A23:E23"/>
    <mergeCell ref="F21:AI22"/>
    <mergeCell ref="A52:X52"/>
    <mergeCell ref="A53:X53"/>
    <mergeCell ref="A51:X51"/>
    <mergeCell ref="A9:E10"/>
    <mergeCell ref="F9:T10"/>
    <mergeCell ref="A11:E11"/>
    <mergeCell ref="F11:AI11"/>
    <mergeCell ref="AA17:AD18"/>
    <mergeCell ref="AE17:AE18"/>
    <mergeCell ref="AF15:AI15"/>
    <mergeCell ref="K12:N12"/>
    <mergeCell ref="O12:AI12"/>
    <mergeCell ref="F13:AI14"/>
    <mergeCell ref="F15:G15"/>
    <mergeCell ref="H15:K15"/>
    <mergeCell ref="M15:O15"/>
    <mergeCell ref="AB15:AD15"/>
    <mergeCell ref="A17:E19"/>
    <mergeCell ref="F17:T18"/>
    <mergeCell ref="U17:U18"/>
    <mergeCell ref="V17:Y18"/>
    <mergeCell ref="Z17:Z18"/>
    <mergeCell ref="A35:AI50"/>
    <mergeCell ref="T2:V2"/>
    <mergeCell ref="AF34:AI34"/>
    <mergeCell ref="AC34:AE34"/>
    <mergeCell ref="AC33:AI33"/>
    <mergeCell ref="AF17:AI18"/>
    <mergeCell ref="F19:H19"/>
    <mergeCell ref="I19:AI19"/>
    <mergeCell ref="A6:E7"/>
    <mergeCell ref="F6:O7"/>
    <mergeCell ref="P6:Y6"/>
    <mergeCell ref="U9:AI10"/>
    <mergeCell ref="U8:AI8"/>
    <mergeCell ref="A16:E16"/>
    <mergeCell ref="F16:T16"/>
    <mergeCell ref="U16:AI16"/>
  </mergeCells>
  <phoneticPr fontId="1" type="Hiragana" alignment="distributed"/>
  <conditionalFormatting sqref="F6:O7">
    <cfRule type="cellIs" dxfId="17" priority="18" stopIfTrue="1" operator="equal">
      <formula>""</formula>
    </cfRule>
  </conditionalFormatting>
  <conditionalFormatting sqref="F9:T10">
    <cfRule type="cellIs" dxfId="16" priority="16" operator="equal">
      <formula>""</formula>
    </cfRule>
  </conditionalFormatting>
  <conditionalFormatting sqref="F8:T8">
    <cfRule type="cellIs" dxfId="15" priority="15" stopIfTrue="1" operator="equal">
      <formula>""</formula>
    </cfRule>
  </conditionalFormatting>
  <conditionalFormatting sqref="F6:Y6 F8:AI11 F7:O7 F13:AI14 F12:N12 F16:AI16 H15:T15 W15:AI15 I19:AI19 F17:T18 AF17:AI18 AA17:AD18 V17:Y18">
    <cfRule type="cellIs" dxfId="14" priority="14" stopIfTrue="1" operator="equal">
      <formula>""</formula>
    </cfRule>
  </conditionalFormatting>
  <conditionalFormatting sqref="A35:AI50">
    <cfRule type="cellIs" dxfId="13" priority="13" stopIfTrue="1" operator="equal">
      <formula>""</formula>
    </cfRule>
  </conditionalFormatting>
  <conditionalFormatting sqref="F23">
    <cfRule type="cellIs" dxfId="12" priority="12" stopIfTrue="1" operator="equal">
      <formula>""</formula>
    </cfRule>
  </conditionalFormatting>
  <conditionalFormatting sqref="F24">
    <cfRule type="cellIs" dxfId="11" priority="11" stopIfTrue="1" operator="equal">
      <formula>""</formula>
    </cfRule>
  </conditionalFormatting>
  <conditionalFormatting sqref="F20">
    <cfRule type="cellIs" dxfId="10" priority="10" stopIfTrue="1" operator="equal">
      <formula>""</formula>
    </cfRule>
  </conditionalFormatting>
  <conditionalFormatting sqref="F21">
    <cfRule type="cellIs" dxfId="9" priority="9" stopIfTrue="1" operator="equal">
      <formula>""</formula>
    </cfRule>
  </conditionalFormatting>
  <conditionalFormatting sqref="F27">
    <cfRule type="cellIs" dxfId="8" priority="2" stopIfTrue="1" operator="equal">
      <formula>""</formula>
    </cfRule>
  </conditionalFormatting>
  <conditionalFormatting sqref="W29:W30">
    <cfRule type="cellIs" dxfId="7" priority="1" stopIfTrue="1" operator="equal">
      <formula>""</formula>
    </cfRule>
  </conditionalFormatting>
  <conditionalFormatting sqref="W23:W24">
    <cfRule type="cellIs" dxfId="6" priority="6" stopIfTrue="1" operator="equal">
      <formula>""</formula>
    </cfRule>
  </conditionalFormatting>
  <conditionalFormatting sqref="F29">
    <cfRule type="cellIs" dxfId="5" priority="5" stopIfTrue="1" operator="equal">
      <formula>""</formula>
    </cfRule>
  </conditionalFormatting>
  <conditionalFormatting sqref="F30">
    <cfRule type="cellIs" dxfId="4" priority="4" stopIfTrue="1" operator="equal">
      <formula>""</formula>
    </cfRule>
  </conditionalFormatting>
  <conditionalFormatting sqref="F26">
    <cfRule type="cellIs" dxfId="3" priority="3" stopIfTrue="1" operator="equal">
      <formula>""</formula>
    </cfRule>
  </conditionalFormatting>
  <dataValidations count="2">
    <dataValidation operator="greaterThanOrEqual" showInputMessage="1" showErrorMessage="1" errorTitle="半角で入力ください" error="半角で入力してください" promptTitle="半角で入力ください" sqref="G12:I12"/>
    <dataValidation type="list" allowBlank="1" showInputMessage="1" showErrorMessage="1" sqref="F6:O7">
      <formula1>$AK$6:$AK$15</formula1>
    </dataValidation>
  </dataValidations>
  <pageMargins left="0.78740157480314965" right="0.78740157480314965" top="1.1811023622047245" bottom="0.98425196850393704" header="0.31496062992125984" footer="0.31496062992125984"/>
  <pageSetup paperSize="9" scale="94" orientation="portrait" horizontalDpi="4294967292" verticalDpi="4294967292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AK46"/>
  <sheetViews>
    <sheetView showGridLines="0" zoomScaleNormal="100" workbookViewId="0">
      <selection activeCell="D17" sqref="D17:K17"/>
    </sheetView>
  </sheetViews>
  <sheetFormatPr defaultRowHeight="13.5"/>
  <cols>
    <col min="1" max="1" width="2.375" style="8" customWidth="1"/>
    <col min="2" max="21" width="4.875" style="8" customWidth="1"/>
    <col min="22" max="22" width="1" style="8" customWidth="1"/>
    <col min="23" max="23" width="16" style="8" customWidth="1"/>
    <col min="24" max="27" width="9" style="8"/>
    <col min="28" max="28" width="9.125" style="8" customWidth="1"/>
    <col min="29" max="16384" width="9" style="8"/>
  </cols>
  <sheetData>
    <row r="1" spans="2:37">
      <c r="B1" s="1" t="s">
        <v>40</v>
      </c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</row>
    <row r="2" spans="2:37" ht="14.25">
      <c r="B2" s="196" t="s">
        <v>57</v>
      </c>
      <c r="C2" s="196"/>
      <c r="D2" s="196"/>
      <c r="E2" s="196"/>
      <c r="F2" s="196"/>
      <c r="G2" s="196"/>
      <c r="H2" s="196"/>
      <c r="I2" s="196"/>
      <c r="J2" s="196"/>
      <c r="K2" s="196"/>
      <c r="L2" s="196"/>
      <c r="M2" s="196"/>
      <c r="N2" s="196"/>
      <c r="O2" s="196"/>
      <c r="P2" s="196"/>
      <c r="Q2" s="196"/>
      <c r="R2" s="196"/>
      <c r="S2" s="196"/>
      <c r="T2" s="196"/>
      <c r="U2" s="196"/>
    </row>
    <row r="3" spans="2:37" ht="21.75" customHeight="1">
      <c r="B3" s="196" t="s">
        <v>56</v>
      </c>
      <c r="C3" s="196"/>
      <c r="D3" s="196"/>
      <c r="E3" s="196"/>
      <c r="F3" s="196"/>
      <c r="G3" s="196"/>
      <c r="H3" s="196"/>
      <c r="I3" s="196"/>
      <c r="J3" s="196"/>
      <c r="K3" s="196"/>
      <c r="L3" s="196"/>
      <c r="M3" s="196"/>
      <c r="N3" s="196"/>
      <c r="O3" s="196"/>
      <c r="P3" s="196"/>
      <c r="Q3" s="196"/>
      <c r="R3" s="196"/>
      <c r="S3" s="196"/>
      <c r="T3" s="196"/>
      <c r="U3" s="196"/>
    </row>
    <row r="4" spans="2:37" ht="14.25" thickBot="1"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31" t="s">
        <v>32</v>
      </c>
      <c r="S4" s="9"/>
      <c r="T4" s="9"/>
      <c r="U4" s="9"/>
    </row>
    <row r="5" spans="2:37" ht="30" customHeight="1" thickBot="1">
      <c r="B5" s="154"/>
      <c r="C5" s="154"/>
      <c r="D5" s="155"/>
      <c r="E5" s="155"/>
      <c r="F5" s="155"/>
      <c r="G5" s="36"/>
      <c r="H5" s="36"/>
      <c r="I5" s="36"/>
      <c r="J5" s="37"/>
      <c r="K5" s="199" t="s">
        <v>2</v>
      </c>
      <c r="L5" s="198"/>
      <c r="M5" s="198">
        <f>紹介文入力シート!F6</f>
        <v>0</v>
      </c>
      <c r="N5" s="198"/>
      <c r="O5" s="198"/>
      <c r="P5" s="197" t="s">
        <v>15</v>
      </c>
      <c r="Q5" s="197"/>
      <c r="R5" s="207"/>
      <c r="S5" s="207"/>
      <c r="T5" s="208"/>
      <c r="U5" s="9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  <c r="AI5" s="32"/>
      <c r="AJ5" s="32"/>
      <c r="AK5" s="32"/>
    </row>
    <row r="6" spans="2:37" ht="15" customHeight="1">
      <c r="B6" s="205" t="s">
        <v>33</v>
      </c>
      <c r="C6" s="206"/>
      <c r="D6" s="215">
        <f>紹介文入力シート!F8</f>
        <v>0</v>
      </c>
      <c r="E6" s="159"/>
      <c r="F6" s="159"/>
      <c r="G6" s="159"/>
      <c r="H6" s="159"/>
      <c r="I6" s="159"/>
      <c r="J6" s="159"/>
      <c r="K6" s="216"/>
      <c r="L6" s="211" t="s">
        <v>35</v>
      </c>
      <c r="M6" s="212"/>
      <c r="N6" s="148" t="str">
        <f>IF(紹介文入力シート!U9="","",紹介文入力シート!U9)</f>
        <v/>
      </c>
      <c r="O6" s="149"/>
      <c r="P6" s="149"/>
      <c r="Q6" s="149"/>
      <c r="R6" s="149"/>
      <c r="S6" s="149"/>
      <c r="T6" s="150"/>
      <c r="U6" s="9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</row>
    <row r="7" spans="2:37" ht="27" customHeight="1" thickBot="1">
      <c r="B7" s="209" t="s">
        <v>34</v>
      </c>
      <c r="C7" s="210"/>
      <c r="D7" s="145">
        <f>紹介文入力シート!F9</f>
        <v>0</v>
      </c>
      <c r="E7" s="146"/>
      <c r="F7" s="146"/>
      <c r="G7" s="146"/>
      <c r="H7" s="146"/>
      <c r="I7" s="146"/>
      <c r="J7" s="146"/>
      <c r="K7" s="147"/>
      <c r="L7" s="213"/>
      <c r="M7" s="214"/>
      <c r="N7" s="151"/>
      <c r="O7" s="152"/>
      <c r="P7" s="152"/>
      <c r="Q7" s="152"/>
      <c r="R7" s="152"/>
      <c r="S7" s="152"/>
      <c r="T7" s="153"/>
      <c r="U7" s="9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32"/>
      <c r="AH7" s="32"/>
      <c r="AI7" s="32"/>
      <c r="AJ7" s="32"/>
      <c r="AK7" s="32"/>
    </row>
    <row r="8" spans="2:37" ht="17.25" customHeight="1">
      <c r="B8" s="156" t="s">
        <v>18</v>
      </c>
      <c r="C8" s="157"/>
      <c r="D8" s="158">
        <f>紹介文入力シート!F11</f>
        <v>0</v>
      </c>
      <c r="E8" s="159"/>
      <c r="F8" s="159"/>
      <c r="G8" s="159"/>
      <c r="H8" s="159"/>
      <c r="I8" s="159"/>
      <c r="J8" s="159"/>
      <c r="K8" s="159"/>
      <c r="L8" s="159"/>
      <c r="M8" s="159"/>
      <c r="N8" s="159"/>
      <c r="O8" s="159"/>
      <c r="P8" s="159"/>
      <c r="Q8" s="159"/>
      <c r="R8" s="159"/>
      <c r="S8" s="159"/>
      <c r="T8" s="160"/>
      <c r="U8" s="30"/>
      <c r="V8" s="33"/>
      <c r="W8" s="33"/>
      <c r="X8" s="33"/>
      <c r="Y8" s="33"/>
      <c r="Z8" s="33"/>
      <c r="AA8" s="33"/>
      <c r="AB8" s="33"/>
      <c r="AC8" s="33"/>
      <c r="AD8" s="33"/>
      <c r="AE8" s="33"/>
      <c r="AF8" s="33"/>
      <c r="AG8" s="33"/>
      <c r="AH8" s="33"/>
      <c r="AI8" s="33"/>
      <c r="AJ8" s="33"/>
      <c r="AK8" s="32"/>
    </row>
    <row r="9" spans="2:37" ht="17.25" customHeight="1">
      <c r="B9" s="172" t="s">
        <v>20</v>
      </c>
      <c r="C9" s="173"/>
      <c r="D9" s="182" t="str">
        <f>CONCATENATE(紹介文入力シート!F12,紹介文入力シート!G12,紹介文入力シート!J12,紹介文入力シート!K12)</f>
        <v>〒－</v>
      </c>
      <c r="E9" s="183"/>
      <c r="F9" s="183"/>
      <c r="G9" s="183"/>
      <c r="H9" s="167"/>
      <c r="I9" s="167"/>
      <c r="J9" s="167"/>
      <c r="K9" s="167"/>
      <c r="L9" s="167"/>
      <c r="M9" s="167"/>
      <c r="N9" s="167"/>
      <c r="O9" s="167"/>
      <c r="P9" s="167"/>
      <c r="Q9" s="167"/>
      <c r="R9" s="167"/>
      <c r="S9" s="167"/>
      <c r="T9" s="168"/>
      <c r="U9" s="25"/>
      <c r="V9" s="34"/>
      <c r="W9" s="34"/>
      <c r="X9" s="34"/>
      <c r="Y9" s="34"/>
      <c r="Z9" s="34"/>
      <c r="AA9" s="34"/>
      <c r="AB9" s="34"/>
      <c r="AC9" s="34"/>
      <c r="AD9" s="34"/>
      <c r="AE9" s="34"/>
      <c r="AF9" s="34"/>
      <c r="AG9" s="34"/>
      <c r="AH9" s="34"/>
      <c r="AI9" s="34"/>
      <c r="AJ9" s="34"/>
      <c r="AK9" s="32"/>
    </row>
    <row r="10" spans="2:37" ht="22.5" customHeight="1">
      <c r="B10" s="117"/>
      <c r="C10" s="118"/>
      <c r="D10" s="184">
        <f>紹介文入力シート!F13</f>
        <v>0</v>
      </c>
      <c r="E10" s="185"/>
      <c r="F10" s="185"/>
      <c r="G10" s="185"/>
      <c r="H10" s="185"/>
      <c r="I10" s="185"/>
      <c r="J10" s="185"/>
      <c r="K10" s="185"/>
      <c r="L10" s="185"/>
      <c r="M10" s="185"/>
      <c r="N10" s="185"/>
      <c r="O10" s="185"/>
      <c r="P10" s="185"/>
      <c r="Q10" s="185"/>
      <c r="R10" s="185"/>
      <c r="S10" s="185"/>
      <c r="T10" s="186"/>
      <c r="U10" s="25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34"/>
      <c r="AH10" s="34"/>
      <c r="AI10" s="34"/>
      <c r="AJ10" s="34"/>
      <c r="AK10" s="32"/>
    </row>
    <row r="11" spans="2:37" ht="17.25" customHeight="1" thickBot="1">
      <c r="B11" s="174"/>
      <c r="C11" s="175"/>
      <c r="D11" s="169" t="str">
        <f>CONCATENATE(紹介文入力シート!F15,紹介文入力シート!H15,紹介文入力シート!L15,紹介文入力シート!M15,紹介文入力シート!P15,紹介文入力シート!Q15)</f>
        <v>TEL－－</v>
      </c>
      <c r="E11" s="170"/>
      <c r="F11" s="170"/>
      <c r="G11" s="170"/>
      <c r="H11" s="170"/>
      <c r="I11" s="170"/>
      <c r="J11" s="170"/>
      <c r="K11" s="187"/>
      <c r="L11" s="169" t="str">
        <f>CONCATENATE(紹介文入力シート!U15,紹介文入力シート!W15,紹介文入力シート!AA15,紹介文入力シート!AB15,紹介文入力シート!AE15,紹介文入力シート!AF15)</f>
        <v>FAX－－</v>
      </c>
      <c r="M11" s="170"/>
      <c r="N11" s="170"/>
      <c r="O11" s="170"/>
      <c r="P11" s="170"/>
      <c r="Q11" s="170"/>
      <c r="R11" s="170"/>
      <c r="S11" s="170"/>
      <c r="T11" s="171"/>
      <c r="U11" s="25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  <c r="AH11" s="34"/>
      <c r="AI11" s="34"/>
      <c r="AJ11" s="34"/>
      <c r="AK11" s="32"/>
    </row>
    <row r="12" spans="2:37" ht="17.25" customHeight="1">
      <c r="B12" s="156" t="s">
        <v>18</v>
      </c>
      <c r="C12" s="157"/>
      <c r="D12" s="179">
        <f>紹介文入力シート!F16</f>
        <v>0</v>
      </c>
      <c r="E12" s="180"/>
      <c r="F12" s="180"/>
      <c r="G12" s="180"/>
      <c r="H12" s="180"/>
      <c r="I12" s="180"/>
      <c r="J12" s="180"/>
      <c r="K12" s="181"/>
      <c r="L12" s="176" t="s">
        <v>25</v>
      </c>
      <c r="M12" s="177"/>
      <c r="N12" s="177"/>
      <c r="O12" s="177"/>
      <c r="P12" s="177"/>
      <c r="Q12" s="177"/>
      <c r="R12" s="177"/>
      <c r="S12" s="177"/>
      <c r="T12" s="178"/>
      <c r="U12" s="25"/>
      <c r="V12" s="32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4"/>
      <c r="AJ12" s="34"/>
      <c r="AK12" s="32"/>
    </row>
    <row r="13" spans="2:37" ht="22.5" customHeight="1">
      <c r="B13" s="172" t="s">
        <v>43</v>
      </c>
      <c r="C13" s="173"/>
      <c r="D13" s="161">
        <f>紹介文入力シート!F17</f>
        <v>0</v>
      </c>
      <c r="E13" s="162"/>
      <c r="F13" s="162"/>
      <c r="G13" s="162"/>
      <c r="H13" s="162"/>
      <c r="I13" s="162"/>
      <c r="J13" s="162"/>
      <c r="K13" s="163"/>
      <c r="L13" s="164" t="str">
        <f>CONCATENATE(紹介文入力シート!V17,紹介文入力シート!Z17,紹介文入力シート!AA17,紹介文入力シート!AE17,紹介文入力シート!AF17)</f>
        <v>－－</v>
      </c>
      <c r="M13" s="165"/>
      <c r="N13" s="165"/>
      <c r="O13" s="165"/>
      <c r="P13" s="165"/>
      <c r="Q13" s="165"/>
      <c r="R13" s="165"/>
      <c r="S13" s="165"/>
      <c r="T13" s="166"/>
      <c r="U13" s="25"/>
      <c r="V13" s="33"/>
      <c r="W13" s="34"/>
      <c r="X13" s="34"/>
      <c r="Y13" s="34"/>
      <c r="Z13" s="34"/>
      <c r="AA13" s="34"/>
      <c r="AB13" s="34"/>
      <c r="AC13" s="34"/>
      <c r="AD13" s="34"/>
      <c r="AE13" s="34"/>
      <c r="AF13" s="34" t="s">
        <v>22</v>
      </c>
      <c r="AG13" s="34" t="s">
        <v>31</v>
      </c>
      <c r="AH13" s="34"/>
      <c r="AI13" s="34"/>
      <c r="AJ13" s="34"/>
      <c r="AK13" s="32"/>
    </row>
    <row r="14" spans="2:37" ht="18" thickBot="1">
      <c r="B14" s="174"/>
      <c r="C14" s="175"/>
      <c r="D14" s="200" t="s">
        <v>26</v>
      </c>
      <c r="E14" s="201"/>
      <c r="F14" s="202">
        <f>紹介文入力シート!I19</f>
        <v>0</v>
      </c>
      <c r="G14" s="203"/>
      <c r="H14" s="203"/>
      <c r="I14" s="203"/>
      <c r="J14" s="203"/>
      <c r="K14" s="203"/>
      <c r="L14" s="203"/>
      <c r="M14" s="203"/>
      <c r="N14" s="203"/>
      <c r="O14" s="203"/>
      <c r="P14" s="203"/>
      <c r="Q14" s="203"/>
      <c r="R14" s="203"/>
      <c r="S14" s="203"/>
      <c r="T14" s="204"/>
      <c r="U14" s="25"/>
      <c r="V14" s="33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2"/>
    </row>
    <row r="15" spans="2:37">
      <c r="B15" s="230" t="s">
        <v>33</v>
      </c>
      <c r="C15" s="231"/>
      <c r="D15" s="239">
        <f>紹介文入力シート!F20</f>
        <v>0</v>
      </c>
      <c r="E15" s="223"/>
      <c r="F15" s="223"/>
      <c r="G15" s="223"/>
      <c r="H15" s="223"/>
      <c r="I15" s="223"/>
      <c r="J15" s="223"/>
      <c r="K15" s="223"/>
      <c r="L15" s="223"/>
      <c r="M15" s="223"/>
      <c r="N15" s="223"/>
      <c r="O15" s="223"/>
      <c r="P15" s="223"/>
      <c r="Q15" s="223"/>
      <c r="R15" s="223"/>
      <c r="S15" s="223"/>
      <c r="T15" s="224"/>
      <c r="U15" s="25"/>
      <c r="V15" s="33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2"/>
    </row>
    <row r="16" spans="2:37" ht="22.5" customHeight="1">
      <c r="B16" s="232" t="s">
        <v>48</v>
      </c>
      <c r="C16" s="233"/>
      <c r="D16" s="238">
        <f>紹介文入力シート!F21</f>
        <v>0</v>
      </c>
      <c r="E16" s="189"/>
      <c r="F16" s="189"/>
      <c r="G16" s="189"/>
      <c r="H16" s="189"/>
      <c r="I16" s="189"/>
      <c r="J16" s="189"/>
      <c r="K16" s="189"/>
      <c r="L16" s="189"/>
      <c r="M16" s="189"/>
      <c r="N16" s="189"/>
      <c r="O16" s="189"/>
      <c r="P16" s="189"/>
      <c r="Q16" s="189"/>
      <c r="R16" s="189"/>
      <c r="S16" s="189"/>
      <c r="T16" s="190"/>
      <c r="U16" s="25"/>
      <c r="V16" s="33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34"/>
      <c r="AK16" s="32"/>
    </row>
    <row r="17" spans="2:37" ht="17.25" customHeight="1">
      <c r="B17" s="234" t="s">
        <v>33</v>
      </c>
      <c r="C17" s="195"/>
      <c r="D17" s="220">
        <f>紹介文入力シート!F23</f>
        <v>0</v>
      </c>
      <c r="E17" s="192"/>
      <c r="F17" s="192"/>
      <c r="G17" s="192"/>
      <c r="H17" s="192"/>
      <c r="I17" s="192"/>
      <c r="J17" s="192"/>
      <c r="K17" s="193"/>
      <c r="L17" s="194" t="s">
        <v>51</v>
      </c>
      <c r="M17" s="195"/>
      <c r="N17" s="220">
        <f>紹介文入力シート!W23</f>
        <v>0</v>
      </c>
      <c r="O17" s="192"/>
      <c r="P17" s="192"/>
      <c r="Q17" s="192"/>
      <c r="R17" s="192"/>
      <c r="S17" s="192"/>
      <c r="T17" s="221"/>
      <c r="U17" s="25"/>
      <c r="V17" s="33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2"/>
    </row>
    <row r="18" spans="2:37" ht="22.5" customHeight="1" thickBot="1">
      <c r="B18" s="174" t="s">
        <v>49</v>
      </c>
      <c r="C18" s="235"/>
      <c r="D18" s="226">
        <f>紹介文入力シート!F24</f>
        <v>0</v>
      </c>
      <c r="E18" s="227"/>
      <c r="F18" s="227"/>
      <c r="G18" s="227"/>
      <c r="H18" s="227"/>
      <c r="I18" s="227"/>
      <c r="J18" s="227"/>
      <c r="K18" s="228"/>
      <c r="L18" s="236" t="s">
        <v>50</v>
      </c>
      <c r="M18" s="237"/>
      <c r="N18" s="217">
        <f>紹介文入力シート!W24</f>
        <v>0</v>
      </c>
      <c r="O18" s="218"/>
      <c r="P18" s="218"/>
      <c r="Q18" s="218"/>
      <c r="R18" s="218"/>
      <c r="S18" s="218"/>
      <c r="T18" s="219"/>
      <c r="U18" s="25"/>
      <c r="V18" s="33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2"/>
    </row>
    <row r="19" spans="2:37">
      <c r="B19" s="230" t="s">
        <v>33</v>
      </c>
      <c r="C19" s="231"/>
      <c r="D19" s="222" t="str">
        <f>IF(紹介文入力シート!F26="","",紹介文入力シート!F26)</f>
        <v/>
      </c>
      <c r="E19" s="223"/>
      <c r="F19" s="223"/>
      <c r="G19" s="223"/>
      <c r="H19" s="223"/>
      <c r="I19" s="223"/>
      <c r="J19" s="223"/>
      <c r="K19" s="223"/>
      <c r="L19" s="223"/>
      <c r="M19" s="223"/>
      <c r="N19" s="223"/>
      <c r="O19" s="223"/>
      <c r="P19" s="223"/>
      <c r="Q19" s="223"/>
      <c r="R19" s="223"/>
      <c r="S19" s="223"/>
      <c r="T19" s="224"/>
      <c r="U19" s="25"/>
      <c r="V19" s="33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  <c r="AH19" s="34"/>
      <c r="AI19" s="34"/>
      <c r="AJ19" s="34"/>
      <c r="AK19" s="32"/>
    </row>
    <row r="20" spans="2:37" ht="22.5" customHeight="1">
      <c r="B20" s="232" t="s">
        <v>52</v>
      </c>
      <c r="C20" s="233"/>
      <c r="D20" s="188" t="str">
        <f>IF(紹介文入力シート!F27="","",紹介文入力シート!F27)</f>
        <v/>
      </c>
      <c r="E20" s="189"/>
      <c r="F20" s="189"/>
      <c r="G20" s="189"/>
      <c r="H20" s="189"/>
      <c r="I20" s="189"/>
      <c r="J20" s="189"/>
      <c r="K20" s="189"/>
      <c r="L20" s="189"/>
      <c r="M20" s="189"/>
      <c r="N20" s="189"/>
      <c r="O20" s="189"/>
      <c r="P20" s="189"/>
      <c r="Q20" s="189"/>
      <c r="R20" s="189"/>
      <c r="S20" s="189"/>
      <c r="T20" s="190"/>
      <c r="U20" s="25"/>
      <c r="V20" s="33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  <c r="AH20" s="34"/>
      <c r="AI20" s="34"/>
      <c r="AJ20" s="34"/>
      <c r="AK20" s="32"/>
    </row>
    <row r="21" spans="2:37">
      <c r="B21" s="234" t="s">
        <v>33</v>
      </c>
      <c r="C21" s="195"/>
      <c r="D21" s="191" t="str">
        <f>IF(紹介文入力シート!F29="","",紹介文入力シート!F29)</f>
        <v/>
      </c>
      <c r="E21" s="192"/>
      <c r="F21" s="192"/>
      <c r="G21" s="192"/>
      <c r="H21" s="192"/>
      <c r="I21" s="192"/>
      <c r="J21" s="192"/>
      <c r="K21" s="193"/>
      <c r="L21" s="194" t="s">
        <v>51</v>
      </c>
      <c r="M21" s="195"/>
      <c r="N21" s="191" t="str">
        <f>IF(紹介文入力シート!W29="","",紹介文入力シート!W29)</f>
        <v/>
      </c>
      <c r="O21" s="192"/>
      <c r="P21" s="192"/>
      <c r="Q21" s="192"/>
      <c r="R21" s="192"/>
      <c r="S21" s="192"/>
      <c r="T21" s="221"/>
      <c r="U21" s="25"/>
      <c r="V21" s="33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32"/>
    </row>
    <row r="22" spans="2:37" ht="22.5" customHeight="1" thickBot="1">
      <c r="B22" s="174" t="s">
        <v>49</v>
      </c>
      <c r="C22" s="235"/>
      <c r="D22" s="229" t="str">
        <f>IF(紹介文入力シート!F30="","",紹介文入力シート!F30)</f>
        <v/>
      </c>
      <c r="E22" s="227"/>
      <c r="F22" s="227"/>
      <c r="G22" s="227"/>
      <c r="H22" s="227"/>
      <c r="I22" s="227"/>
      <c r="J22" s="227"/>
      <c r="K22" s="228"/>
      <c r="L22" s="236" t="s">
        <v>50</v>
      </c>
      <c r="M22" s="237"/>
      <c r="N22" s="225" t="str">
        <f>IF(紹介文入力シート!W30="","",紹介文入力シート!W30)</f>
        <v/>
      </c>
      <c r="O22" s="218"/>
      <c r="P22" s="218"/>
      <c r="Q22" s="218"/>
      <c r="R22" s="218"/>
      <c r="S22" s="218"/>
      <c r="T22" s="219"/>
      <c r="U22" s="25"/>
      <c r="V22" s="33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2"/>
    </row>
    <row r="23" spans="2:37" s="16" customFormat="1" ht="9.75" customHeight="1">
      <c r="B23" s="26"/>
      <c r="C23" s="26"/>
      <c r="D23" s="27"/>
      <c r="E23" s="27"/>
      <c r="F23" s="27"/>
      <c r="G23" s="9"/>
      <c r="H23" s="9"/>
      <c r="I23" s="9"/>
      <c r="J23" s="9"/>
      <c r="K23" s="9"/>
      <c r="L23" s="9"/>
      <c r="M23" s="9"/>
      <c r="N23" s="9"/>
      <c r="O23" s="9"/>
      <c r="P23" s="28"/>
      <c r="Q23" s="28"/>
      <c r="R23" s="29"/>
      <c r="S23" s="29"/>
      <c r="T23" s="9"/>
      <c r="U23" s="9"/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32"/>
      <c r="AG23" s="32"/>
      <c r="AH23" s="32"/>
      <c r="AI23" s="32"/>
      <c r="AJ23" s="32"/>
      <c r="AK23" s="35"/>
    </row>
    <row r="24" spans="2:37" s="16" customFormat="1" ht="14.25" thickBot="1">
      <c r="B24" s="9" t="s">
        <v>54</v>
      </c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</row>
    <row r="25" spans="2:37" ht="15" customHeight="1">
      <c r="B25" s="10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2"/>
      <c r="V25" s="16"/>
      <c r="W25" s="17" t="s">
        <v>4</v>
      </c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</row>
    <row r="26" spans="2:37" s="16" customFormat="1" ht="26.25" customHeight="1">
      <c r="B26" s="39" t="str">
        <f>MID(紹介文入力シート!$A$35,1,1)</f>
        <v/>
      </c>
      <c r="C26" s="40" t="str">
        <f>MID(紹介文入力シート!$A$35,2,1)</f>
        <v/>
      </c>
      <c r="D26" s="40" t="str">
        <f>MID(紹介文入力シート!$A$35,3,1)</f>
        <v/>
      </c>
      <c r="E26" s="40" t="str">
        <f>MID(紹介文入力シート!$A$35,4,1)</f>
        <v/>
      </c>
      <c r="F26" s="40" t="str">
        <f>MID(紹介文入力シート!$A$35,5,1)</f>
        <v/>
      </c>
      <c r="G26" s="40" t="str">
        <f>MID(紹介文入力シート!$A$35,6,1)</f>
        <v/>
      </c>
      <c r="H26" s="40" t="str">
        <f>MID(紹介文入力シート!$A$35,7,1)</f>
        <v/>
      </c>
      <c r="I26" s="40" t="str">
        <f>MID(紹介文入力シート!$A$35,8,1)</f>
        <v/>
      </c>
      <c r="J26" s="40" t="str">
        <f>MID(紹介文入力シート!$A$35,9,1)</f>
        <v/>
      </c>
      <c r="K26" s="40" t="str">
        <f>MID(紹介文入力シート!$A$35,10,1)</f>
        <v/>
      </c>
      <c r="L26" s="40" t="str">
        <f>MID(紹介文入力シート!$A$35,11,1)</f>
        <v/>
      </c>
      <c r="M26" s="40" t="str">
        <f>MID(紹介文入力シート!$A$35,12,1)</f>
        <v/>
      </c>
      <c r="N26" s="40" t="str">
        <f>MID(紹介文入力シート!$A$35,13,1)</f>
        <v/>
      </c>
      <c r="O26" s="40" t="str">
        <f>MID(紹介文入力シート!$A$35,14,1)</f>
        <v/>
      </c>
      <c r="P26" s="40" t="str">
        <f>MID(紹介文入力シート!$A$35,15,1)</f>
        <v/>
      </c>
      <c r="Q26" s="40" t="str">
        <f>MID(紹介文入力シート!$A$35,16,1)</f>
        <v/>
      </c>
      <c r="R26" s="40" t="str">
        <f>MID(紹介文入力シート!$A$35,17,1)</f>
        <v/>
      </c>
      <c r="S26" s="40" t="str">
        <f>MID(紹介文入力シート!$A$35,18,1)</f>
        <v/>
      </c>
      <c r="T26" s="40" t="str">
        <f>MID(紹介文入力シート!$A$35,19,1)</f>
        <v/>
      </c>
      <c r="U26" s="41" t="str">
        <f>MID(紹介文入力シート!$A$35,20,1)</f>
        <v/>
      </c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</row>
    <row r="27" spans="2:37" ht="15" customHeight="1">
      <c r="B27" s="13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5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</row>
    <row r="28" spans="2:37" s="16" customFormat="1" ht="26.25" customHeight="1">
      <c r="B28" s="39" t="str">
        <f>MID(紹介文入力シート!$A$35,21,1)</f>
        <v/>
      </c>
      <c r="C28" s="40" t="str">
        <f>MID(紹介文入力シート!$A$35,22,1)</f>
        <v/>
      </c>
      <c r="D28" s="40" t="str">
        <f>MID(紹介文入力シート!$A$35,23,1)</f>
        <v/>
      </c>
      <c r="E28" s="40" t="str">
        <f>MID(紹介文入力シート!$A$35,24,1)</f>
        <v/>
      </c>
      <c r="F28" s="40" t="str">
        <f>MID(紹介文入力シート!$A$35,25,1)</f>
        <v/>
      </c>
      <c r="G28" s="40" t="str">
        <f>MID(紹介文入力シート!$A$35,26,1)</f>
        <v/>
      </c>
      <c r="H28" s="40" t="str">
        <f>MID(紹介文入力シート!$A$35,27,1)</f>
        <v/>
      </c>
      <c r="I28" s="40" t="str">
        <f>MID(紹介文入力シート!$A$35,28,1)</f>
        <v/>
      </c>
      <c r="J28" s="40" t="str">
        <f>MID(紹介文入力シート!$A$35,29,1)</f>
        <v/>
      </c>
      <c r="K28" s="40" t="str">
        <f>MID(紹介文入力シート!$A$35,30,1)</f>
        <v/>
      </c>
      <c r="L28" s="40" t="str">
        <f>MID(紹介文入力シート!$A$35,31,1)</f>
        <v/>
      </c>
      <c r="M28" s="40" t="str">
        <f>MID(紹介文入力シート!$A$35,32,1)</f>
        <v/>
      </c>
      <c r="N28" s="40" t="str">
        <f>MID(紹介文入力シート!$A$35,33,1)</f>
        <v/>
      </c>
      <c r="O28" s="40" t="str">
        <f>MID(紹介文入力シート!$A$35,34,1)</f>
        <v/>
      </c>
      <c r="P28" s="40" t="str">
        <f>MID(紹介文入力シート!$A$35,35,1)</f>
        <v/>
      </c>
      <c r="Q28" s="40" t="str">
        <f>MID(紹介文入力シート!$A$35,36,1)</f>
        <v/>
      </c>
      <c r="R28" s="40" t="str">
        <f>MID(紹介文入力シート!$A$35,37,1)</f>
        <v/>
      </c>
      <c r="S28" s="40" t="str">
        <f>MID(紹介文入力シート!$A$35,38,1)</f>
        <v/>
      </c>
      <c r="T28" s="40" t="str">
        <f>MID(紹介文入力シート!$A$35,39,1)</f>
        <v/>
      </c>
      <c r="U28" s="41" t="str">
        <f>MID(紹介文入力シート!$A$35,40,1)</f>
        <v/>
      </c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</row>
    <row r="29" spans="2:37" ht="15" customHeight="1">
      <c r="B29" s="13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5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</row>
    <row r="30" spans="2:37" s="16" customFormat="1" ht="26.25" customHeight="1">
      <c r="B30" s="39" t="str">
        <f>MID(紹介文入力シート!$A$35,41,1)</f>
        <v/>
      </c>
      <c r="C30" s="40" t="str">
        <f>MID(紹介文入力シート!$A$35,42,1)</f>
        <v/>
      </c>
      <c r="D30" s="40" t="str">
        <f>MID(紹介文入力シート!$A$35,43,1)</f>
        <v/>
      </c>
      <c r="E30" s="40" t="str">
        <f>MID(紹介文入力シート!$A$35,44,1)</f>
        <v/>
      </c>
      <c r="F30" s="40" t="str">
        <f>MID(紹介文入力シート!$A$35,45,1)</f>
        <v/>
      </c>
      <c r="G30" s="40" t="str">
        <f>MID(紹介文入力シート!$A$35,46,1)</f>
        <v/>
      </c>
      <c r="H30" s="40" t="str">
        <f>MID(紹介文入力シート!$A$35,47,1)</f>
        <v/>
      </c>
      <c r="I30" s="40" t="str">
        <f>MID(紹介文入力シート!$A$35,48,1)</f>
        <v/>
      </c>
      <c r="J30" s="40" t="str">
        <f>MID(紹介文入力シート!$A$35,49,1)</f>
        <v/>
      </c>
      <c r="K30" s="40" t="str">
        <f>MID(紹介文入力シート!$A$35,50,1)</f>
        <v/>
      </c>
      <c r="L30" s="40" t="str">
        <f>MID(紹介文入力シート!$A$35,51,1)</f>
        <v/>
      </c>
      <c r="M30" s="40" t="str">
        <f>MID(紹介文入力シート!$A$35,52,1)</f>
        <v/>
      </c>
      <c r="N30" s="40" t="str">
        <f>MID(紹介文入力シート!$A$35,53,1)</f>
        <v/>
      </c>
      <c r="O30" s="40" t="str">
        <f>MID(紹介文入力シート!$A$35,54,1)</f>
        <v/>
      </c>
      <c r="P30" s="40" t="str">
        <f>MID(紹介文入力シート!$A$35,55,1)</f>
        <v/>
      </c>
      <c r="Q30" s="40" t="str">
        <f>MID(紹介文入力シート!$A$35,56,1)</f>
        <v/>
      </c>
      <c r="R30" s="40" t="str">
        <f>MID(紹介文入力シート!$A$35,57,1)</f>
        <v/>
      </c>
      <c r="S30" s="40" t="str">
        <f>MID(紹介文入力シート!$A$35,58,1)</f>
        <v/>
      </c>
      <c r="T30" s="40" t="str">
        <f>MID(紹介文入力シート!$A$35,59,1)</f>
        <v/>
      </c>
      <c r="U30" s="41" t="str">
        <f>MID(紹介文入力シート!$A$35,60,1)</f>
        <v/>
      </c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</row>
    <row r="31" spans="2:37" ht="15" customHeight="1">
      <c r="B31" s="13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5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</row>
    <row r="32" spans="2:37" s="16" customFormat="1" ht="26.25" customHeight="1">
      <c r="B32" s="39" t="str">
        <f>MID(紹介文入力シート!$A$35,61,1)</f>
        <v/>
      </c>
      <c r="C32" s="40" t="str">
        <f>MID(紹介文入力シート!$A$35,62,1)</f>
        <v/>
      </c>
      <c r="D32" s="40" t="str">
        <f>MID(紹介文入力シート!$A$35,63,1)</f>
        <v/>
      </c>
      <c r="E32" s="40" t="str">
        <f>MID(紹介文入力シート!$A$35,64,1)</f>
        <v/>
      </c>
      <c r="F32" s="40" t="str">
        <f>MID(紹介文入力シート!$A$35,65,1)</f>
        <v/>
      </c>
      <c r="G32" s="40" t="str">
        <f>MID(紹介文入力シート!$A$35,66,1)</f>
        <v/>
      </c>
      <c r="H32" s="40" t="str">
        <f>MID(紹介文入力シート!$A$35,67,1)</f>
        <v/>
      </c>
      <c r="I32" s="40" t="str">
        <f>MID(紹介文入力シート!$A$35,68,1)</f>
        <v/>
      </c>
      <c r="J32" s="40" t="str">
        <f>MID(紹介文入力シート!$A$35,69,1)</f>
        <v/>
      </c>
      <c r="K32" s="40" t="str">
        <f>MID(紹介文入力シート!$A$35,70,1)</f>
        <v/>
      </c>
      <c r="L32" s="40" t="str">
        <f>MID(紹介文入力シート!$A$35,71,1)</f>
        <v/>
      </c>
      <c r="M32" s="40" t="str">
        <f>MID(紹介文入力シート!$A$35,72,1)</f>
        <v/>
      </c>
      <c r="N32" s="40" t="str">
        <f>MID(紹介文入力シート!$A$35,73,1)</f>
        <v/>
      </c>
      <c r="O32" s="40" t="str">
        <f>MID(紹介文入力シート!$A$35,74,1)</f>
        <v/>
      </c>
      <c r="P32" s="40" t="str">
        <f>MID(紹介文入力シート!$A$35,75,1)</f>
        <v/>
      </c>
      <c r="Q32" s="40" t="str">
        <f>MID(紹介文入力シート!$A$35,76,1)</f>
        <v/>
      </c>
      <c r="R32" s="40" t="str">
        <f>MID(紹介文入力シート!$A$35,77,1)</f>
        <v/>
      </c>
      <c r="S32" s="40" t="str">
        <f>MID(紹介文入力シート!$A$35,78,1)</f>
        <v/>
      </c>
      <c r="T32" s="40" t="str">
        <f>MID(紹介文入力シート!$A$35,79,1)</f>
        <v/>
      </c>
      <c r="U32" s="41" t="str">
        <f>MID(紹介文入力シート!$A$35,80,1)</f>
        <v/>
      </c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</row>
    <row r="33" spans="2:36" ht="15" customHeight="1">
      <c r="B33" s="13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5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</row>
    <row r="34" spans="2:36" s="16" customFormat="1" ht="26.25" customHeight="1">
      <c r="B34" s="39" t="str">
        <f>MID(紹介文入力シート!$A$35,81,1)</f>
        <v/>
      </c>
      <c r="C34" s="40" t="str">
        <f>MID(紹介文入力シート!$A$35,82,1)</f>
        <v/>
      </c>
      <c r="D34" s="40" t="str">
        <f>MID(紹介文入力シート!$A$35,83,1)</f>
        <v/>
      </c>
      <c r="E34" s="40" t="str">
        <f>MID(紹介文入力シート!$A$35,84,1)</f>
        <v/>
      </c>
      <c r="F34" s="40" t="str">
        <f>MID(紹介文入力シート!$A$35,85,1)</f>
        <v/>
      </c>
      <c r="G34" s="40" t="str">
        <f>MID(紹介文入力シート!$A$35,86,1)</f>
        <v/>
      </c>
      <c r="H34" s="40" t="str">
        <f>MID(紹介文入力シート!$A$35,87,1)</f>
        <v/>
      </c>
      <c r="I34" s="40" t="str">
        <f>MID(紹介文入力シート!$A$35,88,1)</f>
        <v/>
      </c>
      <c r="J34" s="40" t="str">
        <f>MID(紹介文入力シート!$A$35,89,1)</f>
        <v/>
      </c>
      <c r="K34" s="40" t="str">
        <f>MID(紹介文入力シート!$A$35,90,1)</f>
        <v/>
      </c>
      <c r="L34" s="40" t="str">
        <f>MID(紹介文入力シート!$A$35,91,1)</f>
        <v/>
      </c>
      <c r="M34" s="40" t="str">
        <f>MID(紹介文入力シート!$A$35,92,1)</f>
        <v/>
      </c>
      <c r="N34" s="40" t="str">
        <f>MID(紹介文入力シート!$A$35,93,1)</f>
        <v/>
      </c>
      <c r="O34" s="40" t="str">
        <f>MID(紹介文入力シート!$A$35,94,1)</f>
        <v/>
      </c>
      <c r="P34" s="40" t="str">
        <f>MID(紹介文入力シート!$A$35,95,1)</f>
        <v/>
      </c>
      <c r="Q34" s="40" t="str">
        <f>MID(紹介文入力シート!$A$35,96,1)</f>
        <v/>
      </c>
      <c r="R34" s="40" t="str">
        <f>MID(紹介文入力シート!$A$35,97,1)</f>
        <v/>
      </c>
      <c r="S34" s="40" t="str">
        <f>MID(紹介文入力シート!$A$35,98,1)</f>
        <v/>
      </c>
      <c r="T34" s="40" t="str">
        <f>MID(紹介文入力シート!$A$35,99,1)</f>
        <v/>
      </c>
      <c r="U34" s="41" t="str">
        <f>MID(紹介文入力シート!$A$35,100,1)</f>
        <v/>
      </c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</row>
    <row r="35" spans="2:36" ht="15" customHeight="1">
      <c r="B35" s="13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5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16"/>
      <c r="AJ35" s="16"/>
    </row>
    <row r="36" spans="2:36" ht="26.25" customHeight="1">
      <c r="B36" s="39" t="str">
        <f>MID(紹介文入力シート!$A$35,101,1)</f>
        <v/>
      </c>
      <c r="C36" s="40" t="str">
        <f>MID(紹介文入力シート!$A$35,102,1)</f>
        <v/>
      </c>
      <c r="D36" s="40" t="str">
        <f>MID(紹介文入力シート!$A$35,103,1)</f>
        <v/>
      </c>
      <c r="E36" s="40" t="str">
        <f>MID(紹介文入力シート!$A$35,104,1)</f>
        <v/>
      </c>
      <c r="F36" s="40" t="str">
        <f>MID(紹介文入力シート!$A$35,105,1)</f>
        <v/>
      </c>
      <c r="G36" s="40" t="str">
        <f>MID(紹介文入力シート!$A$35,106,1)</f>
        <v/>
      </c>
      <c r="H36" s="40" t="str">
        <f>MID(紹介文入力シート!$A$35,107,1)</f>
        <v/>
      </c>
      <c r="I36" s="40" t="str">
        <f>MID(紹介文入力シート!$A$35,108,1)</f>
        <v/>
      </c>
      <c r="J36" s="40" t="str">
        <f>MID(紹介文入力シート!$A$35,109,1)</f>
        <v/>
      </c>
      <c r="K36" s="40" t="str">
        <f>MID(紹介文入力シート!$A$35,110,1)</f>
        <v/>
      </c>
      <c r="L36" s="40" t="str">
        <f>MID(紹介文入力シート!$A$35,111,1)</f>
        <v/>
      </c>
      <c r="M36" s="40" t="str">
        <f>MID(紹介文入力シート!$A$35,112,1)</f>
        <v/>
      </c>
      <c r="N36" s="40" t="str">
        <f>MID(紹介文入力シート!$A$35,113,1)</f>
        <v/>
      </c>
      <c r="O36" s="40" t="str">
        <f>MID(紹介文入力シート!$A$35,114,1)</f>
        <v/>
      </c>
      <c r="P36" s="40" t="str">
        <f>MID(紹介文入力シート!$A$35,115,1)</f>
        <v/>
      </c>
      <c r="Q36" s="40" t="str">
        <f>MID(紹介文入力シート!$A$35,116,1)</f>
        <v/>
      </c>
      <c r="R36" s="40" t="str">
        <f>MID(紹介文入力シート!$A$35,117,1)</f>
        <v/>
      </c>
      <c r="S36" s="40" t="str">
        <f>MID(紹介文入力シート!$A$35,118,1)</f>
        <v/>
      </c>
      <c r="T36" s="40" t="str">
        <f>MID(紹介文入力シート!$A$35,119,1)</f>
        <v/>
      </c>
      <c r="U36" s="41" t="str">
        <f>MID(紹介文入力シート!$A$35,120,1)</f>
        <v/>
      </c>
    </row>
    <row r="37" spans="2:36">
      <c r="B37" s="13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5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</row>
    <row r="38" spans="2:36" ht="26.25" customHeight="1">
      <c r="B38" s="39" t="str">
        <f>MID(紹介文入力シート!$A$35,121,1)</f>
        <v/>
      </c>
      <c r="C38" s="40" t="str">
        <f>MID(紹介文入力シート!$A$35,122,1)</f>
        <v/>
      </c>
      <c r="D38" s="40" t="str">
        <f>MID(紹介文入力シート!$A$35,123,1)</f>
        <v/>
      </c>
      <c r="E38" s="40" t="str">
        <f>MID(紹介文入力シート!$A$35,124,1)</f>
        <v/>
      </c>
      <c r="F38" s="40" t="str">
        <f>MID(紹介文入力シート!$A$35,125,1)</f>
        <v/>
      </c>
      <c r="G38" s="40" t="str">
        <f>MID(紹介文入力シート!$A$35,126,1)</f>
        <v/>
      </c>
      <c r="H38" s="40" t="str">
        <f>MID(紹介文入力シート!$A$35,127,1)</f>
        <v/>
      </c>
      <c r="I38" s="40" t="str">
        <f>MID(紹介文入力シート!$A$35,128,1)</f>
        <v/>
      </c>
      <c r="J38" s="40" t="str">
        <f>MID(紹介文入力シート!$A$35,129,1)</f>
        <v/>
      </c>
      <c r="K38" s="40" t="str">
        <f>MID(紹介文入力シート!$A$35,130,1)</f>
        <v/>
      </c>
      <c r="L38" s="40" t="str">
        <f>MID(紹介文入力シート!$A$35,131,1)</f>
        <v/>
      </c>
      <c r="M38" s="40" t="str">
        <f>MID(紹介文入力シート!$A$35,132,1)</f>
        <v/>
      </c>
      <c r="N38" s="40" t="str">
        <f>MID(紹介文入力シート!$A$35,133,1)</f>
        <v/>
      </c>
      <c r="O38" s="40" t="str">
        <f>MID(紹介文入力シート!$A$35,134,1)</f>
        <v/>
      </c>
      <c r="P38" s="40" t="str">
        <f>MID(紹介文入力シート!$A$35,135,1)</f>
        <v/>
      </c>
      <c r="Q38" s="40" t="str">
        <f>MID(紹介文入力シート!$A$35,136,1)</f>
        <v/>
      </c>
      <c r="R38" s="40" t="str">
        <f>MID(紹介文入力シート!$A$35,137,1)</f>
        <v/>
      </c>
      <c r="S38" s="40" t="str">
        <f>MID(紹介文入力シート!$A$35,138,1)</f>
        <v/>
      </c>
      <c r="T38" s="40" t="str">
        <f>MID(紹介文入力シート!$A$35,139,1)</f>
        <v/>
      </c>
      <c r="U38" s="41" t="str">
        <f>MID(紹介文入力シート!$A$35,140,1)</f>
        <v/>
      </c>
    </row>
    <row r="39" spans="2:36" ht="15" customHeight="1">
      <c r="B39" s="13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5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/>
    </row>
    <row r="40" spans="2:36" ht="26.25" customHeight="1">
      <c r="B40" s="39" t="str">
        <f>MID(紹介文入力シート!$A$35,141,1)</f>
        <v/>
      </c>
      <c r="C40" s="40" t="str">
        <f>MID(紹介文入力シート!$A$35,142,1)</f>
        <v/>
      </c>
      <c r="D40" s="40" t="str">
        <f>MID(紹介文入力シート!$A$35,143,1)</f>
        <v/>
      </c>
      <c r="E40" s="40" t="str">
        <f>MID(紹介文入力シート!$A$35,144,1)</f>
        <v/>
      </c>
      <c r="F40" s="40" t="str">
        <f>MID(紹介文入力シート!$A$35,145,1)</f>
        <v/>
      </c>
      <c r="G40" s="40" t="str">
        <f>MID(紹介文入力シート!$A$35,146,1)</f>
        <v/>
      </c>
      <c r="H40" s="40" t="str">
        <f>MID(紹介文入力シート!$A$35,147,1)</f>
        <v/>
      </c>
      <c r="I40" s="40" t="str">
        <f>MID(紹介文入力シート!$A$35,148,1)</f>
        <v/>
      </c>
      <c r="J40" s="40" t="str">
        <f>MID(紹介文入力シート!$A$35,149,1)</f>
        <v/>
      </c>
      <c r="K40" s="40" t="str">
        <f>MID(紹介文入力シート!$A$35,150,1)</f>
        <v/>
      </c>
      <c r="L40" s="40" t="str">
        <f>MID(紹介文入力シート!$A$35,151,1)</f>
        <v/>
      </c>
      <c r="M40" s="40" t="str">
        <f>MID(紹介文入力シート!$A$35,152,1)</f>
        <v/>
      </c>
      <c r="N40" s="40" t="str">
        <f>MID(紹介文入力シート!$A$35,153,1)</f>
        <v/>
      </c>
      <c r="O40" s="40" t="str">
        <f>MID(紹介文入力シート!$A$35,154,1)</f>
        <v/>
      </c>
      <c r="P40" s="40" t="str">
        <f>MID(紹介文入力シート!$A$35,155,1)</f>
        <v/>
      </c>
      <c r="Q40" s="40" t="str">
        <f>MID(紹介文入力シート!$A$35,156,1)</f>
        <v/>
      </c>
      <c r="R40" s="40" t="str">
        <f>MID(紹介文入力シート!$A$35,157,1)</f>
        <v/>
      </c>
      <c r="S40" s="40" t="str">
        <f>MID(紹介文入力シート!$A$35,158,1)</f>
        <v/>
      </c>
      <c r="T40" s="40" t="str">
        <f>MID(紹介文入力シート!$A$35,159,1)</f>
        <v/>
      </c>
      <c r="U40" s="41" t="str">
        <f>MID(紹介文入力シート!$A$35,160,1)</f>
        <v/>
      </c>
    </row>
    <row r="41" spans="2:36" ht="15" customHeight="1">
      <c r="B41" s="13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5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6"/>
      <c r="AI41" s="16"/>
      <c r="AJ41" s="16"/>
    </row>
    <row r="42" spans="2:36" ht="26.25" customHeight="1">
      <c r="B42" s="39" t="str">
        <f>MID(紹介文入力シート!$A$35,161,1)</f>
        <v/>
      </c>
      <c r="C42" s="40" t="str">
        <f>MID(紹介文入力シート!$A$35,162,1)</f>
        <v/>
      </c>
      <c r="D42" s="40" t="str">
        <f>MID(紹介文入力シート!$A$35,163,1)</f>
        <v/>
      </c>
      <c r="E42" s="40" t="str">
        <f>MID(紹介文入力シート!$A$35,164,1)</f>
        <v/>
      </c>
      <c r="F42" s="40" t="str">
        <f>MID(紹介文入力シート!$A$35,165,1)</f>
        <v/>
      </c>
      <c r="G42" s="40" t="str">
        <f>MID(紹介文入力シート!$A$35,166,1)</f>
        <v/>
      </c>
      <c r="H42" s="40" t="str">
        <f>MID(紹介文入力シート!$A$35,167,1)</f>
        <v/>
      </c>
      <c r="I42" s="40" t="str">
        <f>MID(紹介文入力シート!$A$35,168,1)</f>
        <v/>
      </c>
      <c r="J42" s="40" t="str">
        <f>MID(紹介文入力シート!$A$35,169,1)</f>
        <v/>
      </c>
      <c r="K42" s="40" t="str">
        <f>MID(紹介文入力シート!$A$35,170,1)</f>
        <v/>
      </c>
      <c r="L42" s="40" t="str">
        <f>MID(紹介文入力シート!$A$35,171,1)</f>
        <v/>
      </c>
      <c r="M42" s="40" t="str">
        <f>MID(紹介文入力シート!$A$35,172,1)</f>
        <v/>
      </c>
      <c r="N42" s="40" t="str">
        <f>MID(紹介文入力シート!$A$35,173,1)</f>
        <v/>
      </c>
      <c r="O42" s="40" t="str">
        <f>MID(紹介文入力シート!$A$35,174,1)</f>
        <v/>
      </c>
      <c r="P42" s="40" t="str">
        <f>MID(紹介文入力シート!$A$35,175,1)</f>
        <v/>
      </c>
      <c r="Q42" s="40" t="str">
        <f>MID(紹介文入力シート!$A$35,176,1)</f>
        <v/>
      </c>
      <c r="R42" s="40" t="str">
        <f>MID(紹介文入力シート!$A$35,177,1)</f>
        <v/>
      </c>
      <c r="S42" s="40" t="str">
        <f>MID(紹介文入力シート!$A$35,178,1)</f>
        <v/>
      </c>
      <c r="T42" s="40" t="str">
        <f>MID(紹介文入力シート!$A$35,179,1)</f>
        <v/>
      </c>
      <c r="U42" s="41" t="str">
        <f>MID(紹介文入力シート!$A$35,180,1)</f>
        <v/>
      </c>
    </row>
    <row r="43" spans="2:36" ht="15" customHeight="1">
      <c r="B43" s="13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5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</row>
    <row r="44" spans="2:36" ht="30" customHeight="1">
      <c r="B44" s="39" t="str">
        <f>MID(紹介文入力シート!$A$35,181,1)</f>
        <v/>
      </c>
      <c r="C44" s="40" t="str">
        <f>MID(紹介文入力シート!$A$35,182,1)</f>
        <v/>
      </c>
      <c r="D44" s="40" t="str">
        <f>MID(紹介文入力シート!$A$35,183,1)</f>
        <v/>
      </c>
      <c r="E44" s="40" t="str">
        <f>MID(紹介文入力シート!$A$35,184,1)</f>
        <v/>
      </c>
      <c r="F44" s="40" t="str">
        <f>MID(紹介文入力シート!$A$35,185,1)</f>
        <v/>
      </c>
      <c r="G44" s="40" t="str">
        <f>MID(紹介文入力シート!$A$35,186,1)</f>
        <v/>
      </c>
      <c r="H44" s="40" t="str">
        <f>MID(紹介文入力シート!$A$35,187,1)</f>
        <v/>
      </c>
      <c r="I44" s="40" t="str">
        <f>MID(紹介文入力シート!$A$35,188,1)</f>
        <v/>
      </c>
      <c r="J44" s="40" t="str">
        <f>MID(紹介文入力シート!$A$35,189,1)</f>
        <v/>
      </c>
      <c r="K44" s="40" t="str">
        <f>MID(紹介文入力シート!$A$35,190,1)</f>
        <v/>
      </c>
      <c r="L44" s="40" t="str">
        <f>MID(紹介文入力シート!$A$35,191,1)</f>
        <v/>
      </c>
      <c r="M44" s="40" t="str">
        <f>MID(紹介文入力シート!$A$35,192,1)</f>
        <v/>
      </c>
      <c r="N44" s="40" t="str">
        <f>MID(紹介文入力シート!$A$35,193,1)</f>
        <v/>
      </c>
      <c r="O44" s="40" t="str">
        <f>MID(紹介文入力シート!$A$35,194,1)</f>
        <v/>
      </c>
      <c r="P44" s="40" t="str">
        <f>MID(紹介文入力シート!$A$35,195,1)</f>
        <v/>
      </c>
      <c r="Q44" s="40" t="str">
        <f>MID(紹介文入力シート!$A$35,196,1)</f>
        <v/>
      </c>
      <c r="R44" s="40" t="str">
        <f>MID(紹介文入力シート!$A$35,197,1)</f>
        <v/>
      </c>
      <c r="S44" s="40" t="str">
        <f>MID(紹介文入力シート!$A$35,198,1)</f>
        <v/>
      </c>
      <c r="T44" s="40" t="str">
        <f>MID(紹介文入力シート!$A$35,199,1)</f>
        <v/>
      </c>
      <c r="U44" s="41" t="str">
        <f>MID(紹介文入力シート!$A$35,200,1)</f>
        <v/>
      </c>
    </row>
    <row r="45" spans="2:36" ht="15" customHeight="1">
      <c r="B45" s="13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5"/>
    </row>
    <row r="46" spans="2:36" ht="30" customHeight="1" thickBot="1">
      <c r="B46" s="42" t="str">
        <f>MID(紹介文入力シート!$A$35,201,1)</f>
        <v/>
      </c>
      <c r="C46" s="43" t="str">
        <f>MID(紹介文入力シート!$A$35,202,1)</f>
        <v/>
      </c>
      <c r="D46" s="43" t="str">
        <f>MID(紹介文入力シート!$A$35,203,1)</f>
        <v/>
      </c>
      <c r="E46" s="43" t="str">
        <f>MID(紹介文入力シート!$A$35,204,1)</f>
        <v/>
      </c>
      <c r="F46" s="43" t="str">
        <f>MID(紹介文入力シート!$A$35,205,1)</f>
        <v/>
      </c>
      <c r="G46" s="43" t="str">
        <f>MID(紹介文入力シート!$A$35,206,1)</f>
        <v/>
      </c>
      <c r="H46" s="43" t="str">
        <f>MID(紹介文入力シート!$A$35,207,1)</f>
        <v/>
      </c>
      <c r="I46" s="43" t="str">
        <f>MID(紹介文入力シート!$A$35,208,1)</f>
        <v/>
      </c>
      <c r="J46" s="43" t="str">
        <f>MID(紹介文入力シート!$A$35,209,1)</f>
        <v/>
      </c>
      <c r="K46" s="43" t="str">
        <f>MID(紹介文入力シート!$A$35,210,1)</f>
        <v/>
      </c>
      <c r="L46" s="43" t="str">
        <f>MID(紹介文入力シート!$A$35,211,1)</f>
        <v/>
      </c>
      <c r="M46" s="43" t="str">
        <f>MID(紹介文入力シート!$A$35,212,1)</f>
        <v/>
      </c>
      <c r="N46" s="43" t="str">
        <f>MID(紹介文入力シート!$A$35,213,1)</f>
        <v/>
      </c>
      <c r="O46" s="43" t="str">
        <f>MID(紹介文入力シート!$A$35,214,1)</f>
        <v/>
      </c>
      <c r="P46" s="43" t="str">
        <f>MID(紹介文入力シート!$A$35,215,1)</f>
        <v/>
      </c>
      <c r="Q46" s="43" t="str">
        <f>MID(紹介文入力シート!$A$35,216,1)</f>
        <v/>
      </c>
      <c r="R46" s="43" t="str">
        <f>MID(紹介文入力シート!$A$35,217,1)</f>
        <v/>
      </c>
      <c r="S46" s="43" t="str">
        <f>MID(紹介文入力シート!$A$35,218,1)</f>
        <v/>
      </c>
      <c r="T46" s="43" t="str">
        <f>MID(紹介文入力シート!$A$35,219,1)</f>
        <v/>
      </c>
      <c r="U46" s="44" t="str">
        <f>MID(紹介文入力シート!$A$35,220,1)</f>
        <v/>
      </c>
    </row>
  </sheetData>
  <mergeCells count="54">
    <mergeCell ref="N21:T21"/>
    <mergeCell ref="N22:T22"/>
    <mergeCell ref="D18:K18"/>
    <mergeCell ref="D22:K22"/>
    <mergeCell ref="B15:C15"/>
    <mergeCell ref="B16:C16"/>
    <mergeCell ref="B17:C17"/>
    <mergeCell ref="B18:C18"/>
    <mergeCell ref="L18:M18"/>
    <mergeCell ref="B19:C19"/>
    <mergeCell ref="B20:C20"/>
    <mergeCell ref="B21:C21"/>
    <mergeCell ref="B22:C22"/>
    <mergeCell ref="L22:M22"/>
    <mergeCell ref="D16:T16"/>
    <mergeCell ref="D15:T15"/>
    <mergeCell ref="L17:M17"/>
    <mergeCell ref="N18:T18"/>
    <mergeCell ref="N17:T17"/>
    <mergeCell ref="D17:K17"/>
    <mergeCell ref="D19:T19"/>
    <mergeCell ref="D20:T20"/>
    <mergeCell ref="D21:K21"/>
    <mergeCell ref="L21:M21"/>
    <mergeCell ref="B2:U2"/>
    <mergeCell ref="B3:U3"/>
    <mergeCell ref="P5:Q5"/>
    <mergeCell ref="M5:O5"/>
    <mergeCell ref="K5:L5"/>
    <mergeCell ref="B13:C14"/>
    <mergeCell ref="D14:E14"/>
    <mergeCell ref="F14:T14"/>
    <mergeCell ref="B6:C6"/>
    <mergeCell ref="R5:T5"/>
    <mergeCell ref="B7:C7"/>
    <mergeCell ref="L6:M7"/>
    <mergeCell ref="D6:K6"/>
    <mergeCell ref="D13:K13"/>
    <mergeCell ref="L13:T13"/>
    <mergeCell ref="H9:T9"/>
    <mergeCell ref="L11:T11"/>
    <mergeCell ref="B12:C12"/>
    <mergeCell ref="B9:C11"/>
    <mergeCell ref="L12:T12"/>
    <mergeCell ref="D12:K12"/>
    <mergeCell ref="D9:G9"/>
    <mergeCell ref="D10:T10"/>
    <mergeCell ref="D11:K11"/>
    <mergeCell ref="D7:K7"/>
    <mergeCell ref="N6:T7"/>
    <mergeCell ref="B5:C5"/>
    <mergeCell ref="D5:F5"/>
    <mergeCell ref="B8:C8"/>
    <mergeCell ref="D8:T8"/>
  </mergeCells>
  <phoneticPr fontId="1"/>
  <conditionalFormatting sqref="D14">
    <cfRule type="cellIs" dxfId="2" priority="3" stopIfTrue="1" operator="equal">
      <formula>""</formula>
    </cfRule>
  </conditionalFormatting>
  <conditionalFormatting sqref="D6:K7 D8:T8 D10:T10 D12:K13 F14:T14 D15:T16 D17:K18 N17:T18">
    <cfRule type="cellIs" dxfId="1" priority="2" operator="equal">
      <formula>0</formula>
    </cfRule>
  </conditionalFormatting>
  <conditionalFormatting sqref="M5:O5">
    <cfRule type="cellIs" dxfId="0" priority="1" operator="equal">
      <formula>0</formula>
    </cfRule>
  </conditionalFormatting>
  <dataValidations count="1">
    <dataValidation operator="greaterThanOrEqual" showInputMessage="1" showErrorMessage="1" errorTitle="半角で入力ください" error="半角で入力してください" promptTitle="半角で入力ください" sqref="H9"/>
  </dataValidations>
  <pageMargins left="0.7" right="0.7" top="0.75" bottom="0.75" header="0.3" footer="0.3"/>
  <pageSetup paperSize="9" scale="91" orientation="portrait" r:id="rId1"/>
  <ignoredErrors>
    <ignoredError sqref="AG13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紹介文入力シート</vt:lpstr>
      <vt:lpstr>印字シート</vt:lpstr>
      <vt:lpstr>印字シート!Print_Area</vt:lpstr>
      <vt:lpstr>紹介文入力シート!Print_Area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兵庫県</cp:lastModifiedBy>
  <cp:lastPrinted>2016-05-02T01:37:16Z</cp:lastPrinted>
  <dcterms:created xsi:type="dcterms:W3CDTF">2009-12-06T00:44:31Z</dcterms:created>
  <dcterms:modified xsi:type="dcterms:W3CDTF">2016-05-10T10:01:02Z</dcterms:modified>
</cp:coreProperties>
</file>